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5" i="1"/>
  <c r="D75" i="1"/>
  <c r="H75" i="1" s="1"/>
  <c r="H68" i="1"/>
  <c r="G68" i="1"/>
  <c r="D68" i="1"/>
  <c r="H67" i="1"/>
  <c r="G67" i="1"/>
  <c r="D67" i="1"/>
  <c r="H66" i="1"/>
  <c r="G66" i="1"/>
  <c r="D66" i="1"/>
  <c r="H65" i="1"/>
  <c r="G65" i="1"/>
  <c r="D65" i="1"/>
  <c r="H64" i="1"/>
  <c r="G64" i="1"/>
  <c r="D64" i="1"/>
  <c r="G61" i="1"/>
  <c r="D61" i="1"/>
  <c r="H61" i="1" s="1"/>
  <c r="G56" i="1"/>
  <c r="D56" i="1"/>
  <c r="H56" i="1" s="1"/>
  <c r="G54" i="1"/>
  <c r="D54" i="1"/>
  <c r="H54" i="1" s="1"/>
  <c r="A76" i="1"/>
  <c r="B70" i="1"/>
  <c r="A57" i="1"/>
  <c r="F34" i="1"/>
  <c r="C27" i="1"/>
  <c r="G19" i="1"/>
  <c r="E10" i="1"/>
  <c r="A58" i="1"/>
  <c r="C20" i="1"/>
  <c r="B78" i="1"/>
  <c r="B69" i="1"/>
  <c r="A54" i="1"/>
  <c r="G29" i="1"/>
  <c r="B23" i="1"/>
  <c r="B14" i="1"/>
  <c r="D11" i="1"/>
  <c r="B62" i="1"/>
  <c r="E27" i="1"/>
  <c r="A78" i="1"/>
  <c r="A69" i="1"/>
  <c r="A65" i="1"/>
  <c r="B58" i="1"/>
  <c r="B34" i="1"/>
  <c r="F26" i="1"/>
  <c r="B19" i="1"/>
  <c r="B81" i="1"/>
  <c r="A80" i="1"/>
  <c r="B55" i="1"/>
  <c r="F14" i="1"/>
  <c r="G28" i="1"/>
  <c r="D34" i="1"/>
  <c r="C10" i="1"/>
  <c r="C15" i="1"/>
  <c r="B63" i="1"/>
  <c r="G22" i="1"/>
  <c r="C11" i="1"/>
  <c r="A81" i="1"/>
  <c r="A75" i="1"/>
  <c r="A62" i="1"/>
  <c r="A56" i="1"/>
  <c r="G32" i="1"/>
  <c r="G24" i="1"/>
  <c r="C18" i="1"/>
  <c r="C7" i="1"/>
  <c r="A52" i="1"/>
  <c r="G12" i="1"/>
  <c r="A74" i="1"/>
  <c r="A60" i="1"/>
  <c r="B53" i="1"/>
  <c r="G27" i="1"/>
  <c r="D21" i="1"/>
  <c r="D12" i="1"/>
  <c r="G6" i="1"/>
  <c r="B57" i="1"/>
  <c r="B22" i="1"/>
  <c r="B77" i="1"/>
  <c r="A68" i="1"/>
  <c r="A64" i="1"/>
  <c r="A53" i="1"/>
  <c r="G31" i="1"/>
  <c r="B24" i="1"/>
  <c r="B17" i="1"/>
  <c r="A72" i="1"/>
  <c r="F18" i="1"/>
  <c r="A61" i="1"/>
  <c r="C30" i="1"/>
  <c r="B5" i="1"/>
  <c r="B73" i="1"/>
  <c r="D19" i="1"/>
  <c r="A77" i="1"/>
  <c r="A67" i="1"/>
  <c r="B52" i="1"/>
  <c r="C13" i="1"/>
  <c r="B79" i="1"/>
  <c r="A71" i="1"/>
  <c r="B60" i="1"/>
  <c r="A51" i="1"/>
  <c r="C28" i="1"/>
  <c r="E21" i="1"/>
  <c r="F12" i="1"/>
  <c r="B76" i="1"/>
  <c r="E23" i="1"/>
  <c r="A79" i="1"/>
  <c r="A70" i="1"/>
  <c r="A55" i="1"/>
  <c r="C32" i="1"/>
  <c r="D24" i="1"/>
  <c r="G17" i="1"/>
  <c r="B7" i="1"/>
  <c r="B71" i="1"/>
  <c r="C33" i="1"/>
  <c r="C9" i="1"/>
  <c r="B72" i="1"/>
  <c r="A66" i="1"/>
  <c r="A59" i="1"/>
  <c r="C35" i="1"/>
  <c r="F27" i="1"/>
  <c r="B21" i="1"/>
  <c r="E9" i="1"/>
  <c r="B31" i="1"/>
  <c r="C26" i="1"/>
  <c r="B74" i="1"/>
  <c r="C23" i="1"/>
  <c r="B6" i="1"/>
  <c r="B59" i="1"/>
  <c r="B27" i="1"/>
  <c r="B51" i="1"/>
  <c r="A73" i="1"/>
  <c r="C29" i="1"/>
  <c r="A63" i="1"/>
  <c r="G81" i="1" l="1"/>
  <c r="D81" i="1"/>
  <c r="G52" i="1"/>
  <c r="D52" i="1"/>
  <c r="G58" i="1"/>
  <c r="D58" i="1"/>
  <c r="G63" i="1"/>
  <c r="D63" i="1"/>
  <c r="G72" i="1"/>
  <c r="D72" i="1"/>
  <c r="G77" i="1"/>
  <c r="D77" i="1"/>
  <c r="G51" i="1"/>
  <c r="D51" i="1"/>
  <c r="G57" i="1"/>
  <c r="D57" i="1"/>
  <c r="G62" i="1"/>
  <c r="D62" i="1"/>
  <c r="G71" i="1"/>
  <c r="D71" i="1"/>
  <c r="D53" i="1"/>
  <c r="G53" i="1"/>
  <c r="D59" i="1"/>
  <c r="G59" i="1"/>
  <c r="D69" i="1"/>
  <c r="G69" i="1"/>
  <c r="D73" i="1"/>
  <c r="G73" i="1"/>
  <c r="D78" i="1"/>
  <c r="G78" i="1"/>
  <c r="G76" i="1"/>
  <c r="D76" i="1"/>
  <c r="G55" i="1"/>
  <c r="D55" i="1"/>
  <c r="D60" i="1"/>
  <c r="G60" i="1"/>
  <c r="D70" i="1"/>
  <c r="G70" i="1"/>
  <c r="G74" i="1"/>
  <c r="D74" i="1"/>
  <c r="D79" i="1"/>
  <c r="G79" i="1"/>
  <c r="H55" i="1" l="1"/>
  <c r="H73" i="1"/>
  <c r="H59" i="1"/>
  <c r="H62" i="1"/>
  <c r="H51" i="1"/>
  <c r="H72" i="1"/>
  <c r="H58" i="1"/>
  <c r="H81" i="1"/>
  <c r="H60" i="1"/>
  <c r="H79" i="1"/>
  <c r="H70" i="1"/>
  <c r="H78" i="1"/>
  <c r="H53" i="1"/>
  <c r="H74" i="1"/>
  <c r="H76" i="1"/>
  <c r="H71" i="1"/>
  <c r="H57" i="1"/>
  <c r="H77" i="1"/>
  <c r="H63" i="1"/>
  <c r="H52" i="1"/>
  <c r="H69" i="1"/>
</calcChain>
</file>

<file path=xl/sharedStrings.xml><?xml version="1.0" encoding="utf-8"?>
<sst xmlns="http://schemas.openxmlformats.org/spreadsheetml/2006/main" count="122" uniqueCount="81">
  <si>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</si>
  <si>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</si>
  <si>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</si>
  <si>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</si>
  <si>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</si>
  <si>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</si>
  <si>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</si>
  <si>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</si>
  <si>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</si>
  <si>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</si>
  <si>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</si>
  <si>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</si>
  <si>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</si>
  <si>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</si>
  <si>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</si>
  <si>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</si>
  <si>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</si>
  <si>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</si>
  <si>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</si>
  <si>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</si>
  <si>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</si>
  <si>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May_22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</si>
  <si>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</si>
  <si>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</si>
  <si>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</si>
  <si>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May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</si>
  <si>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</si>
  <si>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</si>
  <si>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</si>
  <si>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</si>
  <si>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</si>
  <si>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</si>
  <si>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</si>
  <si>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</si>
  <si>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</si>
  <si>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</si>
  <si>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</si>
  <si>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</si>
  <si>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</si>
  <si>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</si>
  <si>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</si>
  <si>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</si>
  <si>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</si>
  <si>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</si>
  <si>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</si>
  <si>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</si>
  <si>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</si>
  <si>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</si>
  <si>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</si>
  <si>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</si>
  <si>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</si>
  <si>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</si>
  <si>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</si>
  <si>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</si>
  <si>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</si>
  <si>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</si>
  <si>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</si>
  <si>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</si>
  <si>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</si>
  <si>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</si>
  <si>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</si>
  <si>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</si>
  <si>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</si>
  <si>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</si>
  <si>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</si>
  <si>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</si>
  <si>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</si>
  <si>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</si>
  <si>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</si>
  <si>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</si>
  <si>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</si>
  <si>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</si>
  <si>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</si>
  <si>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</si>
  <si>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 xml:space="preserve">Yes </t>
  </si>
  <si>
    <t>PRINTED NAME: Zachary J Dues</t>
  </si>
  <si>
    <t>PHONE #: (541)-336-2610</t>
  </si>
  <si>
    <t>DATE:06/01/2022</t>
  </si>
  <si>
    <t>CERT #:269781</t>
  </si>
  <si>
    <t>A</t>
  </si>
  <si>
    <t>SIGNATURE: Zachary J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</si>
</sst>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A44" sqref="A44:I44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59</v>
      </c>
      <c r="I1" s="43" t="s">
        <v>37</v>
      </c>
    </row>
    <row r="2" spans="1:9" s="79" customFormat="1" ht="20.25" customHeight="1" x14ac:dyDescent="0.2">
      <c r="A2" s="139" t="s">
        <v>47</v>
      </c>
      <c r="B2" s="139"/>
      <c r="C2" s="139"/>
      <c r="D2" s="139"/>
      <c r="E2" s="139"/>
      <c r="F2" s="139"/>
      <c r="G2" s="139"/>
      <c r="H2" s="16" t="s">
        <v>24</v>
      </c>
      <c r="I2" s="78" t="s">
        <v>21</v>
      </c>
    </row>
    <row r="3" spans="1:9" s="71" customFormat="1" ht="20.100000000000001" customHeight="1" x14ac:dyDescent="0.25">
      <c r="A3" s="14" t="s">
        <v>17</v>
      </c>
      <c r="B3" s="108" t="s">
        <v>13</v>
      </c>
      <c r="C3" s="108"/>
      <c r="D3" s="108"/>
      <c r="E3" s="36" t="s">
        <v>0</v>
      </c>
      <c r="F3" s="140"/>
      <c r="G3" s="141"/>
      <c r="H3" s="22" t="s">
        <v>18</v>
      </c>
      <c r="I3" s="74" t="s">
        <v>79</v>
      </c>
    </row>
    <row r="4" spans="1:9" s="65" customFormat="1" ht="31.5" customHeight="1" thickBot="1" x14ac:dyDescent="0.25">
      <c r="A4" s="35" t="s">
        <v>20</v>
      </c>
      <c r="B4" s="12" t="s">
        <v>30</v>
      </c>
      <c r="C4" s="24" t="s">
        <v>66</v>
      </c>
      <c r="D4" s="92" t="s">
        <v>42</v>
      </c>
      <c r="E4" s="40" t="s">
        <v>35</v>
      </c>
      <c r="F4" s="90" t="s">
        <v>60</v>
      </c>
      <c r="G4" s="44" t="s">
        <v>22</v>
      </c>
      <c r="H4" s="142" t="s">
        <v>48</v>
      </c>
      <c r="I4" s="143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>
        <v>0.03</v>
      </c>
      <c r="D5" s="55">
        <v>0.03</v>
      </c>
      <c r="E5" s="59">
        <v>0.14000000000000001</v>
      </c>
      <c r="F5" s="30">
        <v>0.03</v>
      </c>
      <c r="G5" s="64">
        <v>0.03</v>
      </c>
      <c r="H5" s="136">
        <v>0.14000000000000001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>
        <v>0.03</v>
      </c>
      <c r="D6" s="55">
        <v>0.06</v>
      </c>
      <c r="E6" s="59">
        <v>0.13</v>
      </c>
      <c r="F6" s="30">
        <v>0.08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0.13</v>
      </c>
      <c r="I6" s="123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0.04</v>
      </c>
      <c r="E7" s="59">
        <v>0.04</v>
      </c>
      <c r="F7" s="30">
        <v>0.03</v>
      </c>
      <c r="G7" s="64">
        <v>0.03</v>
      </c>
      <c r="H7" s="122">
        <v>0.04</v>
      </c>
      <c r="I7" s="123"/>
    </row>
    <row r="8" spans="1:9" ht="22.35" customHeight="1" thickTop="1" thickBot="1" x14ac:dyDescent="0.25">
      <c r="A8" s="58">
        <v>4</v>
      </c>
      <c r="B8" s="83">
        <v>0.03</v>
      </c>
      <c r="C8" s="55">
        <v>0.03</v>
      </c>
      <c r="D8" s="55">
        <v>0.03</v>
      </c>
      <c r="E8" s="59">
        <v>0.03</v>
      </c>
      <c r="F8" s="30">
        <v>0.03</v>
      </c>
      <c r="G8" s="64">
        <v>0.03</v>
      </c>
      <c r="H8" s="122">
        <v>0.03</v>
      </c>
      <c r="I8" s="123"/>
    </row>
    <row r="9" spans="1:9" ht="22.35" customHeight="1" thickTop="1" thickBot="1" x14ac:dyDescent="0.25">
      <c r="A9" s="58">
        <v>5</v>
      </c>
      <c r="B9" s="83">
        <v>0.03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0.03</v>
      </c>
      <c r="E9" s="59" t="str">
        <f ca="1">IF(ISNA(MATCH(5,DATA_1!A2:A40,0)),"",IF(INDIRECT("DATA_1!F"&amp;(MATCH(5,DATA_1!A2:A40,0))+1)=999.99,"OFF",INDIRECT("DATA_1!F"&amp;(MATCH(5,DATA_1!A2:A40,0))+1)))</f>
        <v>OFF</v>
      </c>
      <c r="F9" s="30">
        <v>0.03</v>
      </c>
      <c r="G9" s="64">
        <v>0.03</v>
      </c>
      <c r="H9" s="122">
        <v>0.03</v>
      </c>
      <c r="I9" s="123"/>
    </row>
    <row r="10" spans="1:9" ht="22.35" customHeight="1" thickTop="1" thickBot="1" x14ac:dyDescent="0.25">
      <c r="A10" s="58">
        <v>6</v>
      </c>
      <c r="B10" s="83">
        <v>0.03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0.03</v>
      </c>
      <c r="E10" s="59" t="str">
        <f ca="1">IF(ISNA(MATCH(6,DATA_1!A2:A40,0)),"",IF(INDIRECT("DATA_1!F"&amp;(MATCH(6,DATA_1!A2:A40,0))+1)=999.99,"OFF",INDIRECT("DATA_1!F"&amp;(MATCH(6,DATA_1!A2:A40,0))+1)))</f>
        <v>OFF</v>
      </c>
      <c r="F10" s="30">
        <v>0.03</v>
      </c>
      <c r="G10" s="64">
        <v>0.03</v>
      </c>
      <c r="H10" s="122">
        <v>0.03</v>
      </c>
      <c r="I10" s="123"/>
    </row>
    <row r="11" spans="1:9" ht="22.35" customHeight="1" thickTop="1" thickBot="1" x14ac:dyDescent="0.25">
      <c r="A11" s="58">
        <v>7</v>
      </c>
      <c r="B11" s="83">
        <v>0.03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 t="str">
        <f ca="1">IF(ISNA(MATCH(7,DATA_1!A2:A40,0)),"",IF(INDIRECT("DATA_1!E"&amp;(MATCH(7,DATA_1!A2:A40,0))+1)=999.99,"OFF",INDIRECT("DATA_1!E"&amp;(MATCH(7,DATA_1!A2:A40,0))+1)))</f>
        <v>OFF</v>
      </c>
      <c r="E11" s="59">
        <v>0.03</v>
      </c>
      <c r="F11" s="30">
        <v>0.04</v>
      </c>
      <c r="G11" s="64">
        <v>0.03</v>
      </c>
      <c r="H11" s="122">
        <v>0.04</v>
      </c>
      <c r="I11" s="123"/>
    </row>
    <row r="12" spans="1:9" ht="22.35" customHeight="1" thickTop="1" thickBot="1" x14ac:dyDescent="0.25">
      <c r="A12" s="58">
        <v>8</v>
      </c>
      <c r="B12" s="83">
        <v>0.03</v>
      </c>
      <c r="C12" s="55">
        <v>0.03</v>
      </c>
      <c r="D12" s="55" t="str">
        <f ca="1">IF(ISNA(MATCH(8,DATA_1!A2:A40,0)),"",IF(INDIRECT("DATA_1!E"&amp;(MATCH(8,DATA_1!A2:A40,0))+1)=999.99,"OFF",INDIRECT("DATA_1!E"&amp;(MATCH(8,DATA_1!A2:A40,0))+1)))</f>
        <v>OFF</v>
      </c>
      <c r="E12" s="59">
        <v>0.03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22">
        <v>0.03</v>
      </c>
      <c r="I12" s="123"/>
    </row>
    <row r="13" spans="1:9" ht="22.35" customHeight="1" thickTop="1" thickBot="1" x14ac:dyDescent="0.25">
      <c r="A13" s="58">
        <v>9</v>
      </c>
      <c r="B13" s="83">
        <v>0.03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0.03</v>
      </c>
      <c r="E13" s="59">
        <v>0.03</v>
      </c>
      <c r="F13" s="30">
        <v>0.03</v>
      </c>
      <c r="G13" s="64">
        <v>0.03</v>
      </c>
      <c r="H13" s="122">
        <v>0.03</v>
      </c>
      <c r="I13" s="123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>
        <v>0.02</v>
      </c>
      <c r="D14" s="55" t="s">
        <v>43</v>
      </c>
      <c r="E14" s="59">
        <v>0.03</v>
      </c>
      <c r="F14" s="30" t="str">
        <f ca="1">IF(ISNA(MATCH(10,DATA_1!A2:A40,0)),"",IF(INDIRECT("DATA_1!G"&amp;(MATCH(10,DATA_1!A2:A40,0))+1)=999.99,"OFF",INDIRECT("DATA_1!G"&amp;(MATCH(10,DATA_1!A2:A40,0))+1)))</f>
        <v>OFF</v>
      </c>
      <c r="G14" s="64">
        <v>0.03</v>
      </c>
      <c r="H14" s="122">
        <v>0.03</v>
      </c>
      <c r="I14" s="123"/>
    </row>
    <row r="15" spans="1:9" ht="22.35" customHeight="1" thickTop="1" thickBot="1" x14ac:dyDescent="0.25">
      <c r="A15" s="58">
        <v>11</v>
      </c>
      <c r="B15" s="83">
        <v>0.03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>
        <v>0.02</v>
      </c>
      <c r="F15" s="30">
        <v>0.02</v>
      </c>
      <c r="G15" s="64">
        <v>0.02</v>
      </c>
      <c r="H15" s="122">
        <v>0.03</v>
      </c>
      <c r="I15" s="123"/>
    </row>
    <row r="16" spans="1:9" ht="22.35" customHeight="1" thickTop="1" thickBot="1" x14ac:dyDescent="0.25">
      <c r="A16" s="58">
        <v>12</v>
      </c>
      <c r="B16" s="83">
        <v>0.02</v>
      </c>
      <c r="C16" s="55" t="s">
        <v>43</v>
      </c>
      <c r="D16" s="55">
        <v>0.02</v>
      </c>
      <c r="E16" s="59">
        <v>0.02</v>
      </c>
      <c r="F16" s="30">
        <v>0.02</v>
      </c>
      <c r="G16" s="64">
        <v>0.02</v>
      </c>
      <c r="H16" s="122">
        <v>0.02</v>
      </c>
      <c r="I16" s="123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>
        <v>0.02</v>
      </c>
      <c r="D17" s="55">
        <v>0.02</v>
      </c>
      <c r="E17" s="59">
        <v>0.02</v>
      </c>
      <c r="F17" s="30">
        <v>0.02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58">
        <v>14</v>
      </c>
      <c r="B18" s="83">
        <v>0.02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>
        <v>0.02</v>
      </c>
      <c r="H18" s="122">
        <v>0.02</v>
      </c>
      <c r="I18" s="123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>
        <v>0.11</v>
      </c>
      <c r="D19" s="55" t="str">
        <f ca="1">IF(ISNA(MATCH(15,DATA_1!A2:A40,0)),"",IF(INDIRECT("DATA_1!E"&amp;(MATCH(15,DATA_1!A2:A40,0))+1)=999.99,"OFF",INDIRECT("DATA_1!E"&amp;(MATCH(15,DATA_1!A2:A40,0))+1)))</f>
        <v>OFF</v>
      </c>
      <c r="E19" s="59">
        <v>0.04</v>
      </c>
      <c r="F19" s="30">
        <v>0.02</v>
      </c>
      <c r="G19" s="64" t="str">
        <f ca="1">IF(ISNA(MATCH(15,DATA_1!A2:A40,0)),"",IF(INDIRECT("DATA_1!H"&amp;(MATCH(15,DATA_1!A2:A40,0))+1)=999.99,"OFF",INDIRECT("DATA_1!H"&amp;(MATCH(15,DATA_1!A2:A40,0))+1)))</f>
        <v>OFF</v>
      </c>
      <c r="H19" s="122">
        <v>0.11</v>
      </c>
      <c r="I19" s="123"/>
    </row>
    <row r="20" spans="1:9" ht="22.35" customHeight="1" thickTop="1" thickBot="1" x14ac:dyDescent="0.25">
      <c r="A20" s="58">
        <v>16</v>
      </c>
      <c r="B20" s="83">
        <v>0.02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>
        <v>0.02</v>
      </c>
      <c r="E20" s="59">
        <v>0.03</v>
      </c>
      <c r="F20" s="30">
        <v>0.02</v>
      </c>
      <c r="G20" s="64">
        <v>0.02</v>
      </c>
      <c r="H20" s="122">
        <v>0.03</v>
      </c>
      <c r="I20" s="123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>
        <v>0.02</v>
      </c>
      <c r="D21" s="55" t="str">
        <f ca="1">IF(ISNA(MATCH(17,DATA_1!A2:A40,0)),"",IF(INDIRECT("DATA_1!E"&amp;(MATCH(17,DATA_1!A2:A40,0))+1)=999.99,"OFF",INDIRECT("DATA_1!E"&amp;(MATCH(17,DATA_1!A2:A40,0))+1)))</f>
        <v>OFF</v>
      </c>
      <c r="E21" s="59" t="str">
        <f ca="1">IF(ISNA(MATCH(17,DATA_1!A2:A40,0)),"",IF(INDIRECT("DATA_1!F"&amp;(MATCH(17,DATA_1!A2:A40,0))+1)=999.99,"OFF",INDIRECT("DATA_1!F"&amp;(MATCH(17,DATA_1!A2:A40,0))+1)))</f>
        <v>OFF</v>
      </c>
      <c r="F21" s="30">
        <v>0.03</v>
      </c>
      <c r="G21" s="64">
        <v>0.02</v>
      </c>
      <c r="H21" s="122">
        <v>0.03</v>
      </c>
      <c r="I21" s="123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>
        <v>0.02</v>
      </c>
      <c r="D22" s="55">
        <v>0.02</v>
      </c>
      <c r="E22" s="59">
        <v>0.02</v>
      </c>
      <c r="F22" s="30">
        <v>0.02</v>
      </c>
      <c r="G22" s="64" t="str">
        <f ca="1">IF(ISNA(MATCH(18,DATA_1!A2:A40,0)),"",IF(INDIRECT("DATA_1!H"&amp;(MATCH(18,DATA_1!A2:A40,0))+1)=999.99,"OFF",INDIRECT("DATA_1!H"&amp;(MATCH(18,DATA_1!A2:A40,0))+1)))</f>
        <v>OFF</v>
      </c>
      <c r="H22" s="122">
        <v>0.02</v>
      </c>
      <c r="I22" s="123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0.02</v>
      </c>
      <c r="E23" s="59" t="str">
        <f ca="1">IF(ISNA(MATCH(19,DATA_1!A2:A40,0)),"",IF(INDIRECT("DATA_1!F"&amp;(MATCH(19,DATA_1!A2:A40,0))+1)=999.99,"OFF",INDIRECT("DATA_1!F"&amp;(MATCH(19,DATA_1!A2:A40,0))+1)))</f>
        <v>OFF</v>
      </c>
      <c r="F23" s="30">
        <v>0.06</v>
      </c>
      <c r="G23" s="64">
        <v>0.02</v>
      </c>
      <c r="H23" s="122">
        <v>0.06</v>
      </c>
      <c r="I23" s="123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>
        <v>0.02</v>
      </c>
      <c r="D24" s="55" t="str">
        <f ca="1">IF(ISNA(MATCH(20,DATA_1!A2:A40,0)),"",IF(INDIRECT("DATA_1!E"&amp;(MATCH(20,DATA_1!A2:A40,0))+1)=999.99,"OFF",INDIRECT("DATA_1!E"&amp;(MATCH(20,DATA_1!A2:A40,0))+1)))</f>
        <v>OFF</v>
      </c>
      <c r="E24" s="59">
        <v>0.02</v>
      </c>
      <c r="F24" s="30">
        <v>0.02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58">
        <v>21</v>
      </c>
      <c r="B25" s="83">
        <v>0.02</v>
      </c>
      <c r="C25" s="55">
        <v>0.02</v>
      </c>
      <c r="D25" s="55">
        <v>0.02</v>
      </c>
      <c r="E25" s="59">
        <v>0.02</v>
      </c>
      <c r="F25" s="30">
        <v>0.02</v>
      </c>
      <c r="G25" s="64">
        <v>0.02</v>
      </c>
      <c r="H25" s="122">
        <v>0.02</v>
      </c>
      <c r="I25" s="123"/>
    </row>
    <row r="26" spans="1:9" ht="22.35" customHeight="1" thickTop="1" thickBot="1" x14ac:dyDescent="0.25">
      <c r="A26" s="58">
        <v>22</v>
      </c>
      <c r="B26" s="83">
        <v>0.02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0.02</v>
      </c>
      <c r="E26" s="59">
        <v>0.02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>
        <v>0.02</v>
      </c>
      <c r="H26" s="122">
        <v>0.02</v>
      </c>
      <c r="I26" s="123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0.02</v>
      </c>
      <c r="E27" s="59">
        <f ca="1">IF(ISNA(MATCH(23,DATA_1!A2:A40,0)),"",IF(INDIRECT("DATA_1!F"&amp;(MATCH(23,DATA_1!A2:A40,0))+1)=999.99,"OFF",INDIRECT("DATA_1!F"&amp;(MATCH(23,DATA_1!A2:A40,0))+1)))</f>
        <v>2.0901800000000002E-2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22">
        <v>0.02</v>
      </c>
      <c r="I27" s="123"/>
    </row>
    <row r="28" spans="1:9" ht="22.35" customHeight="1" thickTop="1" thickBot="1" x14ac:dyDescent="0.25">
      <c r="A28" s="58">
        <v>24</v>
      </c>
      <c r="B28" s="83">
        <v>0.02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0.02</v>
      </c>
      <c r="E28" s="59">
        <v>0.02</v>
      </c>
      <c r="F28" s="30">
        <v>0.02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58">
        <v>25</v>
      </c>
      <c r="B29" s="83">
        <v>0.02</v>
      </c>
      <c r="C29" s="55">
        <f ca="1">IF(ISNA(MATCH(25,DATA_1!A2:A40,0)),"",IF(INDIRECT("DATA_1!D"&amp;(MATCH(25,DATA_1!A2:A40,0))+1)=999.99,"OFF",INDIRECT("DATA_1!D"&amp;(MATCH(25,DATA_1!A2:A40,0))+1)))</f>
        <v>2.4199499999999999E-2</v>
      </c>
      <c r="D29" s="55">
        <v>0.02</v>
      </c>
      <c r="E29" s="59">
        <v>0.02</v>
      </c>
      <c r="F29" s="30">
        <v>0.02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58">
        <v>26</v>
      </c>
      <c r="B30" s="83">
        <v>0.02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0.02</v>
      </c>
      <c r="F30" s="30">
        <v>0.02</v>
      </c>
      <c r="G30" s="64">
        <v>0.02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>
        <v>0.02</v>
      </c>
      <c r="D31" s="55">
        <v>0.02</v>
      </c>
      <c r="E31" s="59">
        <v>0.02</v>
      </c>
      <c r="F31" s="30">
        <v>0.02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58">
        <v>28</v>
      </c>
      <c r="B32" s="83">
        <v>0.02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0.02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58">
        <v>29</v>
      </c>
      <c r="B33" s="83">
        <v>0.02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0.02</v>
      </c>
      <c r="E33" s="59">
        <v>0.02</v>
      </c>
      <c r="F33" s="30">
        <v>0.02</v>
      </c>
      <c r="G33" s="64">
        <v>0.02</v>
      </c>
      <c r="H33" s="122">
        <v>0.02</v>
      </c>
      <c r="I33" s="123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>
        <v>0.02</v>
      </c>
      <c r="D34" s="55" t="str">
        <f ca="1">IF(ISNA(MATCH(30,DATA_1!A2:A40,0)),"",IF(INDIRECT("DATA_1!E"&amp;(MATCH(30,DATA_1!A2:A40,0))+1)=999.99,"OFF",INDIRECT("DATA_1!E"&amp;(MATCH(30,DATA_1!A2:A40,0))+1)))</f>
        <v>OFF</v>
      </c>
      <c r="E34" s="59">
        <v>0.02</v>
      </c>
      <c r="F34" s="30" t="str">
        <f ca="1">IF(ISNA(MATCH(30,DATA_1!A2:A40,0)),"",IF(INDIRECT("DATA_1!G"&amp;(MATCH(30,DATA_1!A2:A40,0))+1)=999.99,"OFF",INDIRECT("DATA_1!G"&amp;(MATCH(30,DATA_1!A2:A40,0))+1)))</f>
        <v>OFF</v>
      </c>
      <c r="G34" s="64">
        <v>0.02</v>
      </c>
      <c r="H34" s="122">
        <v>0.02</v>
      </c>
      <c r="I34" s="123"/>
    </row>
    <row r="35" spans="1:9" ht="22.35" customHeight="1" thickTop="1" thickBot="1" x14ac:dyDescent="0.25">
      <c r="A35" s="2">
        <v>31</v>
      </c>
      <c r="B35" s="83">
        <v>0.02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0.02</v>
      </c>
      <c r="E35" s="59">
        <v>0.02</v>
      </c>
      <c r="F35" s="30">
        <v>0.02</v>
      </c>
      <c r="G35" s="64">
        <v>0.02</v>
      </c>
      <c r="H35" s="124">
        <v>0.02</v>
      </c>
      <c r="I35" s="125"/>
    </row>
    <row r="36" spans="1:9" s="65" customFormat="1" ht="20.85" customHeight="1" thickTop="1" thickBot="1" x14ac:dyDescent="0.3">
      <c r="A36" s="126" t="s">
        <v>47</v>
      </c>
      <c r="B36" s="127"/>
      <c r="C36" s="128"/>
      <c r="D36" s="128"/>
      <c r="E36" s="129"/>
      <c r="F36" s="130" t="s">
        <v>19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74</v>
      </c>
      <c r="F37" s="135" t="s">
        <v>36</v>
      </c>
      <c r="G37" s="135"/>
      <c r="H37" s="135" t="s">
        <v>67</v>
      </c>
      <c r="I37" s="135"/>
    </row>
    <row r="38" spans="1:9" s="82" customFormat="1" ht="15" x14ac:dyDescent="0.2">
      <c r="A38" s="112" t="s">
        <v>29</v>
      </c>
      <c r="B38" s="113"/>
      <c r="C38" s="113"/>
      <c r="D38" s="113"/>
      <c r="E38" s="25" t="s">
        <v>74</v>
      </c>
      <c r="F38" s="114" t="s">
        <v>74</v>
      </c>
      <c r="G38" s="115"/>
      <c r="H38" s="114" t="s">
        <v>74</v>
      </c>
      <c r="I38" s="118"/>
    </row>
    <row r="39" spans="1:9" s="82" customFormat="1" ht="22.5" customHeight="1" thickBot="1" x14ac:dyDescent="0.25">
      <c r="A39" s="120" t="s">
        <v>32</v>
      </c>
      <c r="B39" s="121"/>
      <c r="C39" s="121"/>
      <c r="D39" s="121"/>
      <c r="E39" s="48" t="s">
        <v>74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75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80</v>
      </c>
      <c r="G41" s="103"/>
      <c r="H41" s="104"/>
      <c r="I41" s="38" t="s">
        <v>77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76</v>
      </c>
      <c r="G42" s="103"/>
      <c r="H42" s="104"/>
      <c r="I42" s="38" t="s">
        <v>78</v>
      </c>
    </row>
    <row r="43" spans="1:9" s="23" customFormat="1" ht="14.25" customHeight="1" thickTop="1" x14ac:dyDescent="0.2">
      <c r="A43" s="105" t="s">
        <v>62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51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26</v>
      </c>
      <c r="B46" s="107"/>
      <c r="C46" s="107"/>
      <c r="D46" s="107"/>
      <c r="E46" s="107"/>
      <c r="F46" s="107"/>
      <c r="G46" s="107"/>
      <c r="H46" s="11" t="s">
        <v>27</v>
      </c>
      <c r="I46" s="26" t="s">
        <v>79</v>
      </c>
    </row>
    <row r="47" spans="1:9" ht="25.5" x14ac:dyDescent="0.2">
      <c r="A47" s="14" t="s">
        <v>17</v>
      </c>
      <c r="B47" s="108" t="s">
        <v>13</v>
      </c>
      <c r="C47" s="108"/>
      <c r="D47" s="8" t="s">
        <v>0</v>
      </c>
      <c r="E47" s="32"/>
      <c r="F47" s="8" t="s">
        <v>4</v>
      </c>
      <c r="G47" s="8" t="s">
        <v>21</v>
      </c>
      <c r="H47" s="50" t="s">
        <v>69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28</v>
      </c>
      <c r="B49" s="85" t="s">
        <v>50</v>
      </c>
      <c r="C49" s="67" t="s">
        <v>8</v>
      </c>
      <c r="D49" s="67" t="s">
        <v>10</v>
      </c>
      <c r="E49" s="67" t="s">
        <v>38</v>
      </c>
      <c r="F49" s="67" t="s">
        <v>70</v>
      </c>
      <c r="G49" s="67" t="s">
        <v>33</v>
      </c>
      <c r="H49" s="67" t="s">
        <v>39</v>
      </c>
      <c r="I49" s="61" t="s">
        <v>14</v>
      </c>
    </row>
    <row r="50" spans="1:9" ht="15.75" thickBot="1" x14ac:dyDescent="0.25">
      <c r="A50" s="87"/>
      <c r="B50" s="39" t="s">
        <v>56</v>
      </c>
      <c r="C50" s="39" t="s">
        <v>64</v>
      </c>
      <c r="D50" s="93" t="s">
        <v>16</v>
      </c>
      <c r="E50" s="39" t="s">
        <v>11</v>
      </c>
      <c r="F50" s="39"/>
      <c r="G50" s="39" t="s">
        <v>34</v>
      </c>
      <c r="H50" s="39" t="s">
        <v>31</v>
      </c>
      <c r="I50" s="69" t="s">
        <v>49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4:00</v>
      </c>
      <c r="B51" s="73">
        <f ca="1">IF(ISNA(MATCH(1,DATA_1!A2:A40,0)),"",INDIRECT("DATA_1!T"&amp;(MATCH(1,DATA_1!A2:A40,0))+1))</f>
        <v>0.81</v>
      </c>
      <c r="C51" s="27">
        <v>111</v>
      </c>
      <c r="D51" s="75">
        <f t="shared" ref="D51:D81" ca="1" si="0">IF(B51="","",B51*C51)</f>
        <v>89.910000000000011</v>
      </c>
      <c r="E51" s="62">
        <v>9.4</v>
      </c>
      <c r="F51" s="30">
        <v>7.29</v>
      </c>
      <c r="G51" s="3">
        <f t="shared" ref="G51:G81" ca="1" si="1">IF(B51="","",IF(E51&lt;12.5,(0.353*$I$47)*(12.006+EXP(2.46-0.073*E51+0.125*B51+0.389*F51)),(0.361*$I$47)*(-2.261+EXP(2.69-0.065*E51+0.111*B51+0.361*F51))))</f>
        <v>21.736629081127461</v>
      </c>
      <c r="H51" s="31" t="str">
        <f t="shared" ref="H51:H81" ca="1" si="2">IF(D51&gt;G51,"YES","NO")</f>
        <v>YES</v>
      </c>
      <c r="I51" s="89">
        <v>843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4:00</v>
      </c>
      <c r="B52" s="73">
        <f ca="1">IF(ISNA(MATCH(2,DATA_1!A2:A40,0)),"",INDIRECT("DATA_1!T"&amp;(MATCH(2,DATA_1!A2:A40,0))+1))</f>
        <v>0.82</v>
      </c>
      <c r="C52" s="70">
        <v>111</v>
      </c>
      <c r="D52" s="6">
        <f t="shared" ca="1" si="0"/>
        <v>91.02</v>
      </c>
      <c r="E52" s="34">
        <v>9.3000000000000007</v>
      </c>
      <c r="F52" s="77">
        <v>7.39</v>
      </c>
      <c r="G52" s="3">
        <f t="shared" ca="1" si="1"/>
        <v>22.689920772002282</v>
      </c>
      <c r="H52" s="47" t="str">
        <f t="shared" ca="1" si="2"/>
        <v>YES</v>
      </c>
      <c r="I52" s="46">
        <v>815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12:00</v>
      </c>
      <c r="B53" s="73">
        <f ca="1">IF(ISNA(MATCH(3,DATA_1!A2:A40,0)),"",INDIRECT("DATA_1!T"&amp;(MATCH(3,DATA_1!A2:A40,0))+1))</f>
        <v>0.82</v>
      </c>
      <c r="C53" s="70">
        <v>111</v>
      </c>
      <c r="D53" s="6">
        <f t="shared" ca="1" si="0"/>
        <v>91.02</v>
      </c>
      <c r="E53" s="34">
        <v>10</v>
      </c>
      <c r="F53" s="77">
        <v>7.39</v>
      </c>
      <c r="G53" s="3">
        <f t="shared" ca="1" si="1"/>
        <v>21.665155469024011</v>
      </c>
      <c r="H53" s="47" t="str">
        <f t="shared" ca="1" si="2"/>
        <v>YES</v>
      </c>
      <c r="I53" s="46">
        <v>785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20:00</v>
      </c>
      <c r="B54" s="73">
        <v>0.8</v>
      </c>
      <c r="C54" s="70">
        <v>111</v>
      </c>
      <c r="D54" s="6">
        <f t="shared" si="0"/>
        <v>88.800000000000011</v>
      </c>
      <c r="E54" s="34">
        <v>9</v>
      </c>
      <c r="F54" s="77">
        <v>7.31</v>
      </c>
      <c r="G54" s="3">
        <f t="shared" si="1"/>
        <v>22.450237559197049</v>
      </c>
      <c r="H54" s="47" t="str">
        <f t="shared" si="2"/>
        <v>YES</v>
      </c>
      <c r="I54" s="46">
        <v>845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f ca="1">IF(ISNA(MATCH(5,DATA_1!A2:A40,0)),"",INDIRECT("DATA_1!T"&amp;(MATCH(5,DATA_1!A2:A40,0))+1))</f>
        <v>0.77</v>
      </c>
      <c r="C55" s="70">
        <v>111</v>
      </c>
      <c r="D55" s="6">
        <f t="shared" ca="1" si="0"/>
        <v>85.47</v>
      </c>
      <c r="E55" s="34">
        <v>10</v>
      </c>
      <c r="F55" s="77">
        <v>7.18</v>
      </c>
      <c r="G55" s="3">
        <f t="shared" ca="1" si="1"/>
        <v>20.019683444238307</v>
      </c>
      <c r="H55" s="47" t="str">
        <f t="shared" ca="1" si="2"/>
        <v>YES</v>
      </c>
      <c r="I55" s="46">
        <v>833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v>0.75</v>
      </c>
      <c r="C56" s="27">
        <v>111</v>
      </c>
      <c r="D56" s="6">
        <f t="shared" si="0"/>
        <v>83.25</v>
      </c>
      <c r="E56" s="34">
        <v>10</v>
      </c>
      <c r="F56" s="77">
        <v>7.2</v>
      </c>
      <c r="G56" s="3">
        <f t="shared" si="1"/>
        <v>20.114448701424312</v>
      </c>
      <c r="H56" s="47" t="str">
        <f t="shared" si="2"/>
        <v>YES</v>
      </c>
      <c r="I56" s="46">
        <v>825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12:00</v>
      </c>
      <c r="B57" s="73">
        <f ca="1">IF(ISNA(MATCH(7,DATA_1!A2:A40,0)),"",INDIRECT("DATA_1!T"&amp;(MATCH(7,DATA_1!A2:A40,0))+1))</f>
        <v>0.73</v>
      </c>
      <c r="C57" s="70">
        <v>111</v>
      </c>
      <c r="D57" s="6">
        <f t="shared" ca="1" si="0"/>
        <v>81.03</v>
      </c>
      <c r="E57" s="34">
        <v>10</v>
      </c>
      <c r="F57" s="77">
        <v>7.23</v>
      </c>
      <c r="G57" s="3">
        <f t="shared" ca="1" si="1"/>
        <v>20.280225349253637</v>
      </c>
      <c r="H57" s="47" t="str">
        <f t="shared" ca="1" si="2"/>
        <v>YES</v>
      </c>
      <c r="I57" s="46">
        <v>759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12:00</v>
      </c>
      <c r="B58" s="73">
        <f ca="1">IF(ISNA(MATCH(8,DATA_1!A2:A40,0)),"",INDIRECT("DATA_1!T"&amp;(MATCH(8,DATA_1!A2:A40,0))+1))</f>
        <v>0.73</v>
      </c>
      <c r="C58" s="70">
        <v>111</v>
      </c>
      <c r="D58" s="6">
        <f t="shared" ca="1" si="0"/>
        <v>81.03</v>
      </c>
      <c r="E58" s="34">
        <v>10</v>
      </c>
      <c r="F58" s="77">
        <v>7.27</v>
      </c>
      <c r="G58" s="3">
        <f t="shared" ca="1" si="1"/>
        <v>20.565023077882998</v>
      </c>
      <c r="H58" s="47" t="str">
        <f t="shared" ca="1" si="2"/>
        <v>YES</v>
      </c>
      <c r="I58" s="46">
        <v>765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f ca="1">IF(ISNA(MATCH(9,DATA_1!A2:A40,0)),"",INDIRECT("DATA_1!T"&amp;(MATCH(9,DATA_1!A2:A40,0))+1))</f>
        <v>0.71</v>
      </c>
      <c r="C59" s="70">
        <v>111</v>
      </c>
      <c r="D59" s="6">
        <f t="shared" ca="1" si="0"/>
        <v>78.81</v>
      </c>
      <c r="E59" s="34">
        <v>10</v>
      </c>
      <c r="F59" s="77">
        <v>7.25</v>
      </c>
      <c r="G59" s="3">
        <f t="shared" ca="1" si="1"/>
        <v>20.376369905844165</v>
      </c>
      <c r="H59" s="47" t="str">
        <f t="shared" ca="1" si="2"/>
        <v>YES</v>
      </c>
      <c r="I59" s="46">
        <v>791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4:00</v>
      </c>
      <c r="B60" s="73">
        <f ca="1">IF(ISNA(MATCH(10,DATA_1!A2:A40,0)),"",INDIRECT("DATA_1!T"&amp;(MATCH(10,DATA_1!A2:A40,0))+1))</f>
        <v>0.74</v>
      </c>
      <c r="C60" s="70">
        <v>111</v>
      </c>
      <c r="D60" s="6">
        <f t="shared" ca="1" si="0"/>
        <v>82.14</v>
      </c>
      <c r="E60" s="34">
        <v>10</v>
      </c>
      <c r="F60" s="77">
        <v>7.38</v>
      </c>
      <c r="G60" s="3">
        <f t="shared" ca="1" si="1"/>
        <v>21.395537023993796</v>
      </c>
      <c r="H60" s="47" t="str">
        <f t="shared" ca="1" si="2"/>
        <v>YES</v>
      </c>
      <c r="I60" s="46">
        <v>850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20:00</v>
      </c>
      <c r="B61" s="73">
        <v>0.65</v>
      </c>
      <c r="C61" s="27">
        <v>111</v>
      </c>
      <c r="D61" s="6">
        <f t="shared" si="0"/>
        <v>72.150000000000006</v>
      </c>
      <c r="E61" s="34">
        <v>10</v>
      </c>
      <c r="F61" s="77">
        <v>7.64</v>
      </c>
      <c r="G61" s="3">
        <f t="shared" si="1"/>
        <v>23.208565560944756</v>
      </c>
      <c r="H61" s="47" t="str">
        <f t="shared" si="2"/>
        <v>YES</v>
      </c>
      <c r="I61" s="46">
        <v>897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24:00</v>
      </c>
      <c r="B62" s="73">
        <f ca="1">IF(ISNA(MATCH(12,DATA_1!A2:A40,0)),"",INDIRECT("DATA_1!T"&amp;(MATCH(12,DATA_1!A2:A40,0))+1))</f>
        <v>0.71</v>
      </c>
      <c r="C62" s="70">
        <v>111</v>
      </c>
      <c r="D62" s="6">
        <f t="shared" ca="1" si="0"/>
        <v>78.81</v>
      </c>
      <c r="E62" s="34">
        <v>10.8</v>
      </c>
      <c r="F62" s="77">
        <v>7.64</v>
      </c>
      <c r="G62" s="3">
        <f t="shared" ca="1" si="1"/>
        <v>22.161971447953043</v>
      </c>
      <c r="H62" s="47" t="str">
        <f t="shared" ca="1" si="2"/>
        <v>YES</v>
      </c>
      <c r="I62" s="46">
        <v>1056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4:00</v>
      </c>
      <c r="B63" s="73">
        <f ca="1">IF(ISNA(MATCH(13,DATA_1!A2:A40,0)),"",INDIRECT("DATA_1!T"&amp;(MATCH(13,DATA_1!A2:A40,0))+1))</f>
        <v>0.9</v>
      </c>
      <c r="C63" s="70">
        <v>111</v>
      </c>
      <c r="D63" s="6">
        <f t="shared" ca="1" si="0"/>
        <v>99.9</v>
      </c>
      <c r="E63" s="34">
        <v>10.7</v>
      </c>
      <c r="F63" s="77">
        <v>7.59</v>
      </c>
      <c r="G63" s="3">
        <f t="shared" ca="1" si="1"/>
        <v>22.3958229488053</v>
      </c>
      <c r="H63" s="47" t="str">
        <f t="shared" ca="1" si="2"/>
        <v>YES</v>
      </c>
      <c r="I63" s="46">
        <v>1053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v>0.86</v>
      </c>
      <c r="C64" s="70">
        <v>111</v>
      </c>
      <c r="D64" s="6">
        <f t="shared" si="0"/>
        <v>95.46</v>
      </c>
      <c r="E64" s="34">
        <v>10.6</v>
      </c>
      <c r="F64" s="77">
        <v>7.61</v>
      </c>
      <c r="G64" s="3">
        <f t="shared" si="1"/>
        <v>22.601246323861677</v>
      </c>
      <c r="H64" s="47" t="str">
        <f t="shared" si="2"/>
        <v>YES</v>
      </c>
      <c r="I64" s="46">
        <v>995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12:00</v>
      </c>
      <c r="B65" s="73">
        <v>0.85</v>
      </c>
      <c r="C65" s="70">
        <v>111</v>
      </c>
      <c r="D65" s="6">
        <f t="shared" si="0"/>
        <v>94.35</v>
      </c>
      <c r="E65" s="34">
        <v>1.8</v>
      </c>
      <c r="F65" s="77">
        <v>7.45</v>
      </c>
      <c r="G65" s="3">
        <f t="shared" si="1"/>
        <v>38.661180078527018</v>
      </c>
      <c r="H65" s="47" t="str">
        <f t="shared" si="2"/>
        <v>YES</v>
      </c>
      <c r="I65" s="46">
        <v>1021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8:00</v>
      </c>
      <c r="B66" s="73">
        <v>0.85</v>
      </c>
      <c r="C66" s="27">
        <v>111</v>
      </c>
      <c r="D66" s="6">
        <f t="shared" si="0"/>
        <v>94.35</v>
      </c>
      <c r="E66" s="34">
        <v>11</v>
      </c>
      <c r="F66" s="77">
        <v>7.4</v>
      </c>
      <c r="G66" s="3">
        <f t="shared" si="1"/>
        <v>20.428477459920074</v>
      </c>
      <c r="H66" s="47" t="str">
        <f t="shared" si="2"/>
        <v>YES</v>
      </c>
      <c r="I66" s="46">
        <v>1025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20:00</v>
      </c>
      <c r="B67" s="73">
        <v>0.87</v>
      </c>
      <c r="C67" s="70">
        <v>111</v>
      </c>
      <c r="D67" s="6">
        <f t="shared" si="0"/>
        <v>96.57</v>
      </c>
      <c r="E67" s="34">
        <v>11</v>
      </c>
      <c r="F67" s="77">
        <v>7.4</v>
      </c>
      <c r="G67" s="3">
        <f t="shared" si="1"/>
        <v>20.474308270713163</v>
      </c>
      <c r="H67" s="47" t="str">
        <f t="shared" si="2"/>
        <v>YES</v>
      </c>
      <c r="I67" s="46">
        <v>1035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16:00</v>
      </c>
      <c r="B68" s="73">
        <v>0.84</v>
      </c>
      <c r="C68" s="70">
        <v>111</v>
      </c>
      <c r="D68" s="6">
        <f t="shared" si="0"/>
        <v>93.24</v>
      </c>
      <c r="E68" s="34">
        <v>11.4</v>
      </c>
      <c r="F68" s="77">
        <v>7.5</v>
      </c>
      <c r="G68" s="3">
        <f t="shared" si="1"/>
        <v>20.583847560096277</v>
      </c>
      <c r="H68" s="47" t="str">
        <f t="shared" si="2"/>
        <v>YES</v>
      </c>
      <c r="I68" s="46">
        <v>1080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f ca="1">IF(ISNA(MATCH(19,DATA_1!A2:A40,0)),"",INDIRECT("DATA_1!T"&amp;(MATCH(19,DATA_1!A2:A40,0))+1))</f>
        <v>0.82</v>
      </c>
      <c r="C69" s="70">
        <v>111</v>
      </c>
      <c r="D69" s="6">
        <f t="shared" ca="1" si="0"/>
        <v>91.02</v>
      </c>
      <c r="E69" s="34">
        <v>11.3</v>
      </c>
      <c r="F69" s="77">
        <v>7.4</v>
      </c>
      <c r="G69" s="3">
        <f t="shared" ca="1" si="1"/>
        <v>19.964812796734268</v>
      </c>
      <c r="H69" s="47" t="str">
        <f t="shared" ca="1" si="2"/>
        <v>YES</v>
      </c>
      <c r="I69" s="46">
        <v>848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4:00</v>
      </c>
      <c r="B70" s="76">
        <f ca="1">IF(ISNA(MATCH(20,DATA_1!A2:A40,0)),"",INDIRECT("DATA_1!T"&amp;(MATCH(20,DATA_1!A2:A40,0))+1))</f>
        <v>0.85</v>
      </c>
      <c r="C70" s="70">
        <v>111</v>
      </c>
      <c r="D70" s="6">
        <f t="shared" ca="1" si="0"/>
        <v>94.35</v>
      </c>
      <c r="E70" s="34">
        <v>11.2</v>
      </c>
      <c r="F70" s="77">
        <v>7.29</v>
      </c>
      <c r="G70" s="3">
        <f t="shared" ca="1" si="1"/>
        <v>19.407283368346395</v>
      </c>
      <c r="H70" s="47" t="str">
        <f t="shared" ca="1" si="2"/>
        <v>YES</v>
      </c>
      <c r="I70" s="46">
        <v>832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20:00</v>
      </c>
      <c r="B71" s="76">
        <f ca="1">IF(ISNA(MATCH(21,DATA_1!A2:A40,0)),"",INDIRECT("DATA_1!T"&amp;(MATCH(21,DATA_1!A2:A40,0))+1))</f>
        <v>0.85</v>
      </c>
      <c r="C71" s="27">
        <v>111</v>
      </c>
      <c r="D71" s="6">
        <f t="shared" ca="1" si="0"/>
        <v>94.35</v>
      </c>
      <c r="E71" s="34">
        <v>10.8</v>
      </c>
      <c r="F71" s="77">
        <v>7.37</v>
      </c>
      <c r="G71" s="3">
        <f t="shared" ca="1" si="1"/>
        <v>20.482202725085614</v>
      </c>
      <c r="H71" s="47" t="str">
        <f t="shared" ca="1" si="2"/>
        <v>YES</v>
      </c>
      <c r="I71" s="46">
        <v>852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20:00</v>
      </c>
      <c r="B72" s="76">
        <f ca="1">IF(ISNA(MATCH(22,DATA_1!A2:A40,0)),"",INDIRECT("DATA_1!T"&amp;(MATCH(22,DATA_1!A2:A40,0))+1))</f>
        <v>0.81</v>
      </c>
      <c r="C72" s="70">
        <v>111</v>
      </c>
      <c r="D72" s="6">
        <f t="shared" ca="1" si="0"/>
        <v>89.910000000000011</v>
      </c>
      <c r="E72" s="34">
        <v>11.5</v>
      </c>
      <c r="F72" s="77">
        <v>7.33</v>
      </c>
      <c r="G72" s="3">
        <f t="shared" ca="1" si="1"/>
        <v>19.212342308859043</v>
      </c>
      <c r="H72" s="47" t="str">
        <f t="shared" ca="1" si="2"/>
        <v>YES</v>
      </c>
      <c r="I72" s="46">
        <v>837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12:00</v>
      </c>
      <c r="B73" s="76">
        <f ca="1">IF(ISNA(MATCH(23,DATA_1!A2:A40,0)),"",INDIRECT("DATA_1!T"&amp;(MATCH(23,DATA_1!A2:A40,0))+1))</f>
        <v>0.79</v>
      </c>
      <c r="C73" s="70">
        <v>111</v>
      </c>
      <c r="D73" s="6">
        <f t="shared" ca="1" si="0"/>
        <v>87.69</v>
      </c>
      <c r="E73" s="34">
        <v>12.1</v>
      </c>
      <c r="F73" s="77">
        <v>7.37</v>
      </c>
      <c r="G73" s="3">
        <f t="shared" ca="1" si="1"/>
        <v>18.694888787137142</v>
      </c>
      <c r="H73" s="47" t="str">
        <f t="shared" ca="1" si="2"/>
        <v>YES</v>
      </c>
      <c r="I73" s="46">
        <v>894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16:00</v>
      </c>
      <c r="B74" s="76">
        <f ca="1">IF(ISNA(MATCH(24,DATA_1!A2:A40,0)),"",INDIRECT("DATA_1!T"&amp;(MATCH(24,DATA_1!A2:A40,0))+1))</f>
        <v>0.77</v>
      </c>
      <c r="C74" s="70">
        <v>111</v>
      </c>
      <c r="D74" s="6">
        <f t="shared" ca="1" si="0"/>
        <v>85.47</v>
      </c>
      <c r="E74" s="34">
        <v>12.5</v>
      </c>
      <c r="F74" s="77">
        <v>7.38</v>
      </c>
      <c r="G74" s="3">
        <f t="shared" ca="1" si="1"/>
        <v>18.043017351685126</v>
      </c>
      <c r="H74" s="47" t="str">
        <f t="shared" ca="1" si="2"/>
        <v>YES</v>
      </c>
      <c r="I74" s="46">
        <v>900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4:00</v>
      </c>
      <c r="B75" s="76">
        <v>0.77</v>
      </c>
      <c r="C75" s="70">
        <v>111</v>
      </c>
      <c r="D75" s="6">
        <f t="shared" si="0"/>
        <v>85.47</v>
      </c>
      <c r="E75" s="34">
        <v>12.6</v>
      </c>
      <c r="F75" s="77">
        <v>7.67</v>
      </c>
      <c r="G75" s="3">
        <f t="shared" si="1"/>
        <v>19.946663903444005</v>
      </c>
      <c r="H75" s="47" t="str">
        <f t="shared" si="2"/>
        <v>YES</v>
      </c>
      <c r="I75" s="46">
        <v>893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0.76</v>
      </c>
      <c r="C76" s="27">
        <v>111</v>
      </c>
      <c r="D76" s="6">
        <f t="shared" ca="1" si="0"/>
        <v>84.36</v>
      </c>
      <c r="E76" s="34">
        <v>12.9</v>
      </c>
      <c r="F76" s="77">
        <v>7.45</v>
      </c>
      <c r="G76" s="3">
        <f t="shared" ca="1" si="1"/>
        <v>18.009098491359158</v>
      </c>
      <c r="H76" s="47" t="str">
        <f t="shared" ca="1" si="2"/>
        <v>YES</v>
      </c>
      <c r="I76" s="46">
        <v>868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f ca="1">IF(ISNA(MATCH(27,DATA_1!A2:A40,0)),"",INDIRECT("DATA_1!T"&amp;(MATCH(27,DATA_1!A2:A40,0))+1))</f>
        <v>0.77</v>
      </c>
      <c r="C77" s="70">
        <v>111</v>
      </c>
      <c r="D77" s="6">
        <f t="shared" ca="1" si="0"/>
        <v>85.47</v>
      </c>
      <c r="E77" s="34">
        <v>13</v>
      </c>
      <c r="F77" s="77">
        <v>7.31</v>
      </c>
      <c r="G77" s="3">
        <f t="shared" ca="1" si="1"/>
        <v>17.007300411299603</v>
      </c>
      <c r="H77" s="47" t="str">
        <f t="shared" ca="1" si="2"/>
        <v>YES</v>
      </c>
      <c r="I77" s="46">
        <v>858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24:00</v>
      </c>
      <c r="B78" s="76">
        <f ca="1">IF(ISNA(MATCH(28,DATA_1!A2:A40,0)),"",INDIRECT("DATA_1!T"&amp;(MATCH(28,DATA_1!A2:A40,0))+1))</f>
        <v>0.77</v>
      </c>
      <c r="C78" s="70">
        <v>111</v>
      </c>
      <c r="D78" s="6">
        <f t="shared" ca="1" si="0"/>
        <v>85.47</v>
      </c>
      <c r="E78" s="34">
        <v>13.1</v>
      </c>
      <c r="F78" s="77">
        <v>7.54</v>
      </c>
      <c r="G78" s="3">
        <f t="shared" ca="1" si="1"/>
        <v>18.392427732056497</v>
      </c>
      <c r="H78" s="47" t="str">
        <f t="shared" ca="1" si="2"/>
        <v>YES</v>
      </c>
      <c r="I78" s="46">
        <v>833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16:00</v>
      </c>
      <c r="B79" s="76">
        <f ca="1">IF(ISNA(MATCH(29,DATA_1!A2:A40,0)),"",INDIRECT("DATA_1!T"&amp;(MATCH(29,DATA_1!A2:A40,0))+1))</f>
        <v>0.78</v>
      </c>
      <c r="C79" s="70">
        <v>111</v>
      </c>
      <c r="D79" s="6">
        <f t="shared" ca="1" si="0"/>
        <v>86.58</v>
      </c>
      <c r="E79" s="34">
        <v>12.9</v>
      </c>
      <c r="F79" s="77">
        <v>7.52</v>
      </c>
      <c r="G79" s="3">
        <f t="shared" ca="1" si="1"/>
        <v>18.522410717647364</v>
      </c>
      <c r="H79" s="47" t="str">
        <f t="shared" ca="1" si="2"/>
        <v>YES</v>
      </c>
      <c r="I79" s="46">
        <v>823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20:00</v>
      </c>
      <c r="B80" s="76">
        <v>0.77</v>
      </c>
      <c r="C80" s="70">
        <v>111</v>
      </c>
      <c r="D80" s="6">
        <f t="shared" si="0"/>
        <v>85.47</v>
      </c>
      <c r="E80" s="34">
        <v>12.6</v>
      </c>
      <c r="F80" s="77">
        <v>7.47</v>
      </c>
      <c r="G80" s="3">
        <f t="shared" si="1"/>
        <v>18.528848189169501</v>
      </c>
      <c r="H80" s="47" t="str">
        <f t="shared" si="2"/>
        <v>YES</v>
      </c>
      <c r="I80" s="46">
        <v>834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16:00</v>
      </c>
      <c r="B81" s="76">
        <f ca="1">IF(ISNA(MATCH(31,DATA_1!A2:A40,0)),"",INDIRECT("DATA_1!T"&amp;(MATCH(31,DATA_1!A2:A40,0))+1))</f>
        <v>0.76</v>
      </c>
      <c r="C81" s="70">
        <v>111</v>
      </c>
      <c r="D81" s="18">
        <f t="shared" ca="1" si="0"/>
        <v>84.36</v>
      </c>
      <c r="E81" s="56">
        <v>12.5</v>
      </c>
      <c r="F81" s="49">
        <v>7.44</v>
      </c>
      <c r="G81" s="18">
        <f t="shared" ca="1" si="1"/>
        <v>18.426110832873452</v>
      </c>
      <c r="H81" s="19" t="str">
        <f t="shared" ca="1" si="2"/>
        <v>YES</v>
      </c>
      <c r="I81" s="86">
        <v>916</v>
      </c>
    </row>
    <row r="82" spans="1:9" ht="16.5" thickTop="1" x14ac:dyDescent="0.3">
      <c r="A82" s="21" t="s">
        <v>44</v>
      </c>
      <c r="B82" s="7"/>
      <c r="C82" s="7"/>
      <c r="D82" s="13"/>
      <c r="E82" s="17"/>
      <c r="F82" s="45"/>
      <c r="G82" s="17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61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32" sqref="R32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57</v>
      </c>
      <c r="C1" s="52" t="s">
        <v>1</v>
      </c>
      <c r="D1" s="52" t="s">
        <v>12</v>
      </c>
      <c r="E1" s="52" t="s">
        <v>41</v>
      </c>
      <c r="F1" s="52" t="s">
        <v>54</v>
      </c>
      <c r="G1" s="52" t="s">
        <v>23</v>
      </c>
      <c r="H1" s="52" t="s">
        <v>65</v>
      </c>
      <c r="I1" s="42" t="s">
        <v>68</v>
      </c>
      <c r="J1" s="42" t="s">
        <v>40</v>
      </c>
      <c r="K1" s="1" t="s">
        <v>7</v>
      </c>
      <c r="L1" s="81" t="s">
        <v>45</v>
      </c>
      <c r="M1" s="81" t="s">
        <v>58</v>
      </c>
      <c r="N1" s="81" t="s">
        <v>72</v>
      </c>
      <c r="O1" s="81" t="s">
        <v>46</v>
      </c>
      <c r="P1" s="81" t="s">
        <v>55</v>
      </c>
      <c r="Q1" s="81" t="s">
        <v>15</v>
      </c>
      <c r="R1" s="54" t="s">
        <v>52</v>
      </c>
      <c r="S1" s="80" t="s">
        <v>53</v>
      </c>
      <c r="T1" s="66" t="s">
        <v>63</v>
      </c>
    </row>
    <row r="2" spans="1:20" x14ac:dyDescent="0.2">
      <c r="A2" s="29">
        <v>1</v>
      </c>
      <c r="B2" s="29" t="s">
        <v>25</v>
      </c>
      <c r="C2" s="53">
        <v>999.99</v>
      </c>
      <c r="D2" s="53">
        <v>4.7597420000000001E-2</v>
      </c>
      <c r="E2" s="53">
        <v>4.6655219999999997E-2</v>
      </c>
      <c r="F2" s="53">
        <v>0.15887499999999999</v>
      </c>
      <c r="G2" s="53">
        <v>5.3270240000000003E-2</v>
      </c>
      <c r="H2" s="53">
        <v>4.1316100000000001E-2</v>
      </c>
      <c r="I2" s="37">
        <v>12</v>
      </c>
      <c r="J2" s="37">
        <v>0</v>
      </c>
      <c r="K2" s="68">
        <v>0.15985650000000001</v>
      </c>
      <c r="L2" s="53">
        <v>999.99</v>
      </c>
      <c r="M2" s="53">
        <v>0.81204770000000004</v>
      </c>
      <c r="N2" s="53">
        <v>0.83436600000000005</v>
      </c>
      <c r="O2" s="53">
        <v>0.83784040000000004</v>
      </c>
      <c r="P2" s="53">
        <v>0.83254050000000002</v>
      </c>
      <c r="Q2" s="53">
        <v>0.84013689999999996</v>
      </c>
      <c r="R2" s="37">
        <v>4</v>
      </c>
      <c r="S2" s="91">
        <v>0.81204770000000004</v>
      </c>
      <c r="T2" s="33">
        <f t="shared" ref="T2:T45" si="0">IF(S2=0,"",ROUND(S2,2))</f>
        <v>0.81</v>
      </c>
    </row>
    <row r="3" spans="1:20" x14ac:dyDescent="0.2">
      <c r="A3" s="29">
        <v>2</v>
      </c>
      <c r="B3" s="29" t="s">
        <v>25</v>
      </c>
      <c r="C3" s="53">
        <v>999.99</v>
      </c>
      <c r="D3" s="53">
        <v>4.5300819999999999E-2</v>
      </c>
      <c r="E3" s="53">
        <v>7.3606019999999994E-2</v>
      </c>
      <c r="F3" s="53">
        <v>0.14672460000000001</v>
      </c>
      <c r="G3" s="53">
        <v>8.438242E-2</v>
      </c>
      <c r="H3" s="53">
        <v>999.99</v>
      </c>
      <c r="I3" s="37">
        <v>12</v>
      </c>
      <c r="J3" s="37">
        <v>0</v>
      </c>
      <c r="K3" s="68">
        <v>0.14937449999999999</v>
      </c>
      <c r="L3" s="53">
        <v>999.99</v>
      </c>
      <c r="M3" s="53">
        <v>0.81717099999999998</v>
      </c>
      <c r="N3" s="53">
        <v>0.83371819999999996</v>
      </c>
      <c r="O3" s="53">
        <v>0.88200590000000001</v>
      </c>
      <c r="P3" s="53">
        <v>0.87758930000000002</v>
      </c>
      <c r="Q3" s="53">
        <v>999.99</v>
      </c>
      <c r="R3" s="37">
        <v>4</v>
      </c>
      <c r="S3" s="91">
        <v>0.81717099999999998</v>
      </c>
      <c r="T3" s="33">
        <f t="shared" si="0"/>
        <v>0.82</v>
      </c>
    </row>
    <row r="4" spans="1:20" x14ac:dyDescent="0.2">
      <c r="A4" s="29">
        <v>3</v>
      </c>
      <c r="B4" s="29" t="s">
        <v>25</v>
      </c>
      <c r="C4" s="53">
        <v>999.99</v>
      </c>
      <c r="D4" s="53">
        <v>999.99</v>
      </c>
      <c r="E4" s="53">
        <v>6.8934300000000004E-2</v>
      </c>
      <c r="F4" s="53">
        <v>5.9001959999999999E-2</v>
      </c>
      <c r="G4" s="53">
        <v>4.7813330000000001E-2</v>
      </c>
      <c r="H4" s="53">
        <v>5.4192810000000001E-2</v>
      </c>
      <c r="I4" s="37">
        <v>8</v>
      </c>
      <c r="J4" s="37">
        <v>0</v>
      </c>
      <c r="K4" s="68">
        <v>7.0700899999999997E-2</v>
      </c>
      <c r="L4" s="53">
        <v>999.99</v>
      </c>
      <c r="M4" s="53">
        <v>999.99</v>
      </c>
      <c r="N4" s="53">
        <v>0.82453180000000004</v>
      </c>
      <c r="O4" s="53">
        <v>0.82553290000000001</v>
      </c>
      <c r="P4" s="53">
        <v>0.8407848</v>
      </c>
      <c r="Q4" s="53">
        <v>0.83536710000000003</v>
      </c>
      <c r="R4" s="37">
        <v>12</v>
      </c>
      <c r="S4" s="91">
        <v>0.82453180000000004</v>
      </c>
      <c r="T4" s="33">
        <f t="shared" si="0"/>
        <v>0.82</v>
      </c>
    </row>
    <row r="5" spans="1:20" x14ac:dyDescent="0.2">
      <c r="A5" s="29">
        <v>4</v>
      </c>
      <c r="B5" s="29" t="s">
        <v>25</v>
      </c>
      <c r="C5" s="53">
        <v>5.0816590000000002E-2</v>
      </c>
      <c r="D5" s="53">
        <v>5.4310579999999997E-2</v>
      </c>
      <c r="E5" s="53">
        <v>5.1699920000000003E-2</v>
      </c>
      <c r="F5" s="53">
        <v>4.4240849999999998E-2</v>
      </c>
      <c r="G5" s="53">
        <v>5.6823119999999998E-2</v>
      </c>
      <c r="H5" s="53">
        <v>5.3623570000000002E-2</v>
      </c>
      <c r="I5" s="37">
        <v>0</v>
      </c>
      <c r="J5" s="37">
        <v>0</v>
      </c>
      <c r="K5" s="68">
        <v>5.9787109999999997E-2</v>
      </c>
      <c r="L5" s="53">
        <v>0.82959620000000001</v>
      </c>
      <c r="M5" s="53">
        <v>0.8229419</v>
      </c>
      <c r="N5" s="53">
        <v>0.81599319999999997</v>
      </c>
      <c r="O5" s="53">
        <v>0.81122329999999998</v>
      </c>
      <c r="P5" s="53">
        <v>0.81681760000000003</v>
      </c>
      <c r="Q5" s="53">
        <v>0.80592330000000001</v>
      </c>
      <c r="R5" s="37">
        <v>20</v>
      </c>
      <c r="S5" s="91">
        <v>0.80592330000000001</v>
      </c>
      <c r="T5" s="33">
        <f t="shared" si="0"/>
        <v>0.81</v>
      </c>
    </row>
    <row r="6" spans="1:20" x14ac:dyDescent="0.2">
      <c r="A6" s="29">
        <v>5</v>
      </c>
      <c r="B6" s="29" t="s">
        <v>25</v>
      </c>
      <c r="C6" s="53">
        <v>5.3172089999999998E-2</v>
      </c>
      <c r="D6" s="53">
        <v>999.99</v>
      </c>
      <c r="E6" s="53">
        <v>6.3300720000000005E-2</v>
      </c>
      <c r="F6" s="53">
        <v>999.99</v>
      </c>
      <c r="G6" s="53">
        <v>5.7686800000000003E-2</v>
      </c>
      <c r="H6" s="53">
        <v>6.4615880000000001E-2</v>
      </c>
      <c r="I6" s="37">
        <v>20</v>
      </c>
      <c r="J6" s="37">
        <v>0</v>
      </c>
      <c r="K6" s="68">
        <v>6.5989930000000002E-2</v>
      </c>
      <c r="L6" s="53">
        <v>0.80050580000000005</v>
      </c>
      <c r="M6" s="53">
        <v>999.99</v>
      </c>
      <c r="N6" s="53">
        <v>0.76652779999999998</v>
      </c>
      <c r="O6" s="53">
        <v>999.99</v>
      </c>
      <c r="P6" s="53">
        <v>0.76852989999999999</v>
      </c>
      <c r="Q6" s="53">
        <v>0.77165099999999998</v>
      </c>
      <c r="R6" s="37">
        <v>8</v>
      </c>
      <c r="S6" s="91">
        <v>0.76652779999999998</v>
      </c>
      <c r="T6" s="33">
        <f t="shared" si="0"/>
        <v>0.77</v>
      </c>
    </row>
    <row r="7" spans="1:20" x14ac:dyDescent="0.2">
      <c r="A7" s="29">
        <v>6</v>
      </c>
      <c r="B7" s="29" t="s">
        <v>25</v>
      </c>
      <c r="C7" s="53">
        <v>4.9089229999999998E-2</v>
      </c>
      <c r="D7" s="53">
        <v>999.99</v>
      </c>
      <c r="E7" s="53">
        <v>5.484058E-2</v>
      </c>
      <c r="F7" s="53">
        <v>999.99</v>
      </c>
      <c r="G7" s="53">
        <v>5.8530859999999997E-2</v>
      </c>
      <c r="H7" s="53">
        <v>4.6027100000000001E-2</v>
      </c>
      <c r="I7" s="37">
        <v>16</v>
      </c>
      <c r="J7" s="37">
        <v>0</v>
      </c>
      <c r="K7" s="68">
        <v>5.8825290000000002E-2</v>
      </c>
      <c r="L7" s="53">
        <v>0.77577300000000005</v>
      </c>
      <c r="M7" s="53">
        <v>999.99</v>
      </c>
      <c r="N7" s="53">
        <v>0.74768369999999995</v>
      </c>
      <c r="O7" s="53">
        <v>999.99</v>
      </c>
      <c r="P7" s="53">
        <v>0.73708399999999996</v>
      </c>
      <c r="Q7" s="53">
        <v>0.75581019999999999</v>
      </c>
      <c r="R7" s="37">
        <v>8</v>
      </c>
      <c r="S7" s="91">
        <v>0.73708399999999996</v>
      </c>
      <c r="T7" s="33">
        <f t="shared" si="0"/>
        <v>0.74</v>
      </c>
    </row>
    <row r="8" spans="1:20" x14ac:dyDescent="0.2">
      <c r="A8" s="29">
        <v>7</v>
      </c>
      <c r="B8" s="29" t="s">
        <v>25</v>
      </c>
      <c r="C8" s="53">
        <v>5.6528689999999999E-2</v>
      </c>
      <c r="D8" s="53">
        <v>999.99</v>
      </c>
      <c r="E8" s="53">
        <v>999.99</v>
      </c>
      <c r="F8" s="53">
        <v>6.9699830000000004E-2</v>
      </c>
      <c r="G8" s="53">
        <v>5.8197150000000003E-2</v>
      </c>
      <c r="H8" s="53">
        <v>5.933563E-2</v>
      </c>
      <c r="I8" s="37">
        <v>12</v>
      </c>
      <c r="J8" s="37">
        <v>0</v>
      </c>
      <c r="K8" s="68">
        <v>7.1191649999999995E-2</v>
      </c>
      <c r="L8" s="53">
        <v>0.75233589999999995</v>
      </c>
      <c r="M8" s="53">
        <v>999.99</v>
      </c>
      <c r="N8" s="53">
        <v>999.99</v>
      </c>
      <c r="O8" s="53">
        <v>0.72889859999999995</v>
      </c>
      <c r="P8" s="53">
        <v>0.73737850000000005</v>
      </c>
      <c r="Q8" s="53">
        <v>0.75681129999999996</v>
      </c>
      <c r="R8" s="37">
        <v>12</v>
      </c>
      <c r="S8" s="91">
        <v>0.72889859999999995</v>
      </c>
      <c r="T8" s="33">
        <f t="shared" si="0"/>
        <v>0.73</v>
      </c>
    </row>
    <row r="9" spans="1:20" x14ac:dyDescent="0.2">
      <c r="A9" s="29">
        <v>8</v>
      </c>
      <c r="B9" s="29" t="s">
        <v>25</v>
      </c>
      <c r="C9" s="53">
        <v>5.8923429999999999E-2</v>
      </c>
      <c r="D9" s="53">
        <v>4.6458930000000002E-2</v>
      </c>
      <c r="E9" s="53">
        <v>999.99</v>
      </c>
      <c r="F9" s="53">
        <v>9.3038889999999999E-2</v>
      </c>
      <c r="G9" s="53">
        <v>999.99</v>
      </c>
      <c r="H9" s="53">
        <v>999.99</v>
      </c>
      <c r="I9" s="37">
        <v>12</v>
      </c>
      <c r="J9" s="37">
        <v>0</v>
      </c>
      <c r="K9" s="68">
        <v>0.1085851</v>
      </c>
      <c r="L9" s="53">
        <v>0.75492689999999996</v>
      </c>
      <c r="M9" s="53">
        <v>0.76275899999999996</v>
      </c>
      <c r="N9" s="53">
        <v>999.99</v>
      </c>
      <c r="O9" s="53">
        <v>0.73196079999999997</v>
      </c>
      <c r="P9" s="53">
        <v>999.99</v>
      </c>
      <c r="Q9" s="53">
        <v>999.99</v>
      </c>
      <c r="R9" s="37">
        <v>12</v>
      </c>
      <c r="S9" s="91">
        <v>0.73196079999999997</v>
      </c>
      <c r="T9" s="33">
        <f t="shared" si="0"/>
        <v>0.73</v>
      </c>
    </row>
    <row r="10" spans="1:20" x14ac:dyDescent="0.2">
      <c r="A10" s="29">
        <v>9</v>
      </c>
      <c r="B10" s="29" t="s">
        <v>25</v>
      </c>
      <c r="C10" s="53">
        <v>4.9422920000000002E-2</v>
      </c>
      <c r="D10" s="53">
        <v>999.99</v>
      </c>
      <c r="E10" s="53">
        <v>5.6921270000000003E-2</v>
      </c>
      <c r="F10" s="53">
        <v>5.2543949999999999E-2</v>
      </c>
      <c r="G10" s="53">
        <v>5.7097929999999998E-2</v>
      </c>
      <c r="H10" s="53">
        <v>4.659634E-2</v>
      </c>
      <c r="I10" s="37">
        <v>8</v>
      </c>
      <c r="J10" s="37">
        <v>0</v>
      </c>
      <c r="K10" s="68">
        <v>6.3732579999999997E-2</v>
      </c>
      <c r="L10" s="53">
        <v>0.72071339999999995</v>
      </c>
      <c r="M10" s="53">
        <v>999.99</v>
      </c>
      <c r="N10" s="53">
        <v>0.71453009999999995</v>
      </c>
      <c r="O10" s="53">
        <v>0.73926289999999995</v>
      </c>
      <c r="P10" s="53">
        <v>0.74939160000000005</v>
      </c>
      <c r="Q10" s="53">
        <v>0.76794110000000004</v>
      </c>
      <c r="R10" s="37">
        <v>8</v>
      </c>
      <c r="S10" s="91">
        <v>0.71453009999999995</v>
      </c>
      <c r="T10" s="33">
        <f t="shared" si="0"/>
        <v>0.71</v>
      </c>
    </row>
    <row r="11" spans="1:20" x14ac:dyDescent="0.2">
      <c r="A11" s="29">
        <v>10</v>
      </c>
      <c r="B11" s="29" t="s">
        <v>25</v>
      </c>
      <c r="C11" s="53">
        <v>999.99</v>
      </c>
      <c r="D11" s="53">
        <v>3.9863530000000001E-2</v>
      </c>
      <c r="E11" s="53">
        <v>999.99</v>
      </c>
      <c r="F11" s="53">
        <v>5.040439E-2</v>
      </c>
      <c r="G11" s="53">
        <v>999.99</v>
      </c>
      <c r="H11" s="53">
        <v>5.4762060000000001E-2</v>
      </c>
      <c r="I11" s="37">
        <v>20</v>
      </c>
      <c r="J11" s="37">
        <v>0</v>
      </c>
      <c r="K11" s="68">
        <v>6.9503549999999997E-2</v>
      </c>
      <c r="L11" s="53">
        <v>999.99</v>
      </c>
      <c r="M11" s="53">
        <v>0.74144169999999998</v>
      </c>
      <c r="N11" s="53">
        <v>999.99</v>
      </c>
      <c r="O11" s="53">
        <v>0.75357249999999998</v>
      </c>
      <c r="P11" s="53">
        <v>999.99</v>
      </c>
      <c r="Q11" s="53">
        <v>0.76729320000000001</v>
      </c>
      <c r="R11" s="37">
        <v>4</v>
      </c>
      <c r="S11" s="91">
        <v>0.74144169999999998</v>
      </c>
      <c r="T11" s="33">
        <f t="shared" si="0"/>
        <v>0.74</v>
      </c>
    </row>
    <row r="12" spans="1:20" x14ac:dyDescent="0.2">
      <c r="A12" s="29">
        <v>11</v>
      </c>
      <c r="B12" s="29" t="s">
        <v>25</v>
      </c>
      <c r="C12" s="53">
        <v>3.7782839999999998E-2</v>
      </c>
      <c r="D12" s="53">
        <v>999.99</v>
      </c>
      <c r="E12" s="53">
        <v>4.9776250000000001E-2</v>
      </c>
      <c r="F12" s="53">
        <v>4.2886420000000001E-2</v>
      </c>
      <c r="G12" s="53">
        <v>4.1649779999999997E-2</v>
      </c>
      <c r="H12" s="53">
        <v>4.1060909999999999E-2</v>
      </c>
      <c r="I12" s="37">
        <v>8</v>
      </c>
      <c r="J12" s="37">
        <v>0</v>
      </c>
      <c r="K12" s="68">
        <v>5.181769E-2</v>
      </c>
      <c r="L12" s="53">
        <v>0.78136740000000005</v>
      </c>
      <c r="M12" s="53">
        <v>999.99</v>
      </c>
      <c r="N12" s="53">
        <v>0.77035549999999997</v>
      </c>
      <c r="O12" s="53">
        <v>0.78331070000000003</v>
      </c>
      <c r="P12" s="53">
        <v>0.70116259999999997</v>
      </c>
      <c r="Q12" s="53">
        <v>0.65882269999999998</v>
      </c>
      <c r="R12" s="37">
        <v>20</v>
      </c>
      <c r="S12" s="91">
        <v>0.65882269999999998</v>
      </c>
      <c r="T12" s="33">
        <f t="shared" si="0"/>
        <v>0.66</v>
      </c>
    </row>
    <row r="13" spans="1:20" x14ac:dyDescent="0.2">
      <c r="A13" s="29">
        <v>12</v>
      </c>
      <c r="B13" s="29" t="s">
        <v>25</v>
      </c>
      <c r="C13" s="53">
        <v>4.1060909999999999E-2</v>
      </c>
      <c r="D13" s="53">
        <v>999.99</v>
      </c>
      <c r="E13" s="53">
        <v>5.0306249999999997E-2</v>
      </c>
      <c r="F13" s="53">
        <v>4.021686E-2</v>
      </c>
      <c r="G13" s="53">
        <v>4.416233E-2</v>
      </c>
      <c r="H13" s="53">
        <v>3.8803560000000001E-2</v>
      </c>
      <c r="I13" s="37">
        <v>8</v>
      </c>
      <c r="J13" s="37">
        <v>0</v>
      </c>
      <c r="K13" s="68">
        <v>6.1278930000000002E-2</v>
      </c>
      <c r="L13" s="53">
        <v>0.70104489999999997</v>
      </c>
      <c r="M13" s="53">
        <v>999.99</v>
      </c>
      <c r="N13" s="53">
        <v>0.75251259999999998</v>
      </c>
      <c r="O13" s="53">
        <v>0.8531512</v>
      </c>
      <c r="P13" s="53">
        <v>0.90243989999999996</v>
      </c>
      <c r="Q13" s="53">
        <v>0.90962419999999999</v>
      </c>
      <c r="R13" s="37">
        <v>24</v>
      </c>
      <c r="S13" s="91">
        <v>0.71</v>
      </c>
      <c r="T13" s="33">
        <f t="shared" si="0"/>
        <v>0.71</v>
      </c>
    </row>
    <row r="14" spans="1:20" x14ac:dyDescent="0.2">
      <c r="A14" s="29">
        <v>13</v>
      </c>
      <c r="B14" s="29" t="s">
        <v>25</v>
      </c>
      <c r="C14" s="53">
        <v>999.99</v>
      </c>
      <c r="D14" s="53">
        <v>4.5065250000000001E-2</v>
      </c>
      <c r="E14" s="53">
        <v>4.26705E-2</v>
      </c>
      <c r="F14" s="53">
        <v>4.6419679999999998E-2</v>
      </c>
      <c r="G14" s="53">
        <v>4.6635589999999998E-2</v>
      </c>
      <c r="H14" s="53">
        <v>999.99</v>
      </c>
      <c r="I14" s="37">
        <v>16</v>
      </c>
      <c r="J14" s="37">
        <v>0</v>
      </c>
      <c r="K14" s="68">
        <v>5.4114290000000002E-2</v>
      </c>
      <c r="L14" s="53">
        <v>999.99</v>
      </c>
      <c r="M14" s="53">
        <v>0.90255759999999996</v>
      </c>
      <c r="N14" s="53">
        <v>0.90838750000000001</v>
      </c>
      <c r="O14" s="53">
        <v>0.92564150000000001</v>
      </c>
      <c r="P14" s="53">
        <v>0.90255759999999996</v>
      </c>
      <c r="Q14" s="53">
        <v>999.99</v>
      </c>
      <c r="R14" s="37">
        <v>4</v>
      </c>
      <c r="S14" s="91">
        <v>0.90255759999999996</v>
      </c>
      <c r="T14" s="33">
        <f t="shared" si="0"/>
        <v>0.9</v>
      </c>
    </row>
    <row r="15" spans="1:20" x14ac:dyDescent="0.2">
      <c r="A15" s="29">
        <v>14</v>
      </c>
      <c r="B15" s="29" t="s">
        <v>25</v>
      </c>
      <c r="C15" s="53">
        <v>5.06203E-2</v>
      </c>
      <c r="D15" s="53">
        <v>999.99</v>
      </c>
      <c r="E15" s="53">
        <v>4.5477480000000001E-2</v>
      </c>
      <c r="F15" s="53">
        <v>4.1257200000000001E-2</v>
      </c>
      <c r="G15" s="53">
        <v>999.99</v>
      </c>
      <c r="H15" s="53">
        <v>4.9422920000000002E-2</v>
      </c>
      <c r="I15" s="37">
        <v>0</v>
      </c>
      <c r="J15" s="37">
        <v>0</v>
      </c>
      <c r="K15" s="68">
        <v>5.0816590000000002E-2</v>
      </c>
      <c r="L15" s="53">
        <v>0.88495040000000003</v>
      </c>
      <c r="M15" s="53">
        <v>999.99</v>
      </c>
      <c r="N15" s="53">
        <v>0.86133649999999995</v>
      </c>
      <c r="O15" s="53">
        <v>0.86115989999999998</v>
      </c>
      <c r="P15" s="53">
        <v>999.99</v>
      </c>
      <c r="Q15" s="53">
        <v>0.85391660000000003</v>
      </c>
      <c r="R15" s="37">
        <v>8</v>
      </c>
      <c r="S15" s="91">
        <v>0.85391660000000003</v>
      </c>
      <c r="T15" s="33">
        <f t="shared" si="0"/>
        <v>0.85</v>
      </c>
    </row>
    <row r="16" spans="1:20" x14ac:dyDescent="0.2">
      <c r="A16" s="29">
        <v>15</v>
      </c>
      <c r="B16" s="29" t="s">
        <v>25</v>
      </c>
      <c r="C16" s="53">
        <v>999.99</v>
      </c>
      <c r="D16" s="53">
        <v>0.12872459999999999</v>
      </c>
      <c r="E16" s="53">
        <v>999.99</v>
      </c>
      <c r="F16" s="53">
        <v>6.3398869999999996E-2</v>
      </c>
      <c r="G16" s="53">
        <v>0.1011261</v>
      </c>
      <c r="H16" s="53">
        <v>999.99</v>
      </c>
      <c r="I16" s="37">
        <v>4</v>
      </c>
      <c r="J16" s="37">
        <v>0</v>
      </c>
      <c r="K16" s="68">
        <v>0.12876389999999999</v>
      </c>
      <c r="L16" s="53">
        <v>999.99</v>
      </c>
      <c r="M16" s="53">
        <v>0.85750870000000001</v>
      </c>
      <c r="N16" s="53">
        <v>999.99</v>
      </c>
      <c r="O16" s="53">
        <v>0.86428090000000002</v>
      </c>
      <c r="P16" s="53">
        <v>0.8656353</v>
      </c>
      <c r="Q16" s="53">
        <v>999.99</v>
      </c>
      <c r="R16" s="37">
        <v>12</v>
      </c>
      <c r="S16" s="91">
        <v>0.85750870000000001</v>
      </c>
      <c r="T16" s="33">
        <f t="shared" si="0"/>
        <v>0.86</v>
      </c>
    </row>
    <row r="17" spans="1:20" x14ac:dyDescent="0.2">
      <c r="A17" s="29">
        <v>16</v>
      </c>
      <c r="B17" s="29" t="s">
        <v>25</v>
      </c>
      <c r="C17" s="53">
        <v>0.1065045</v>
      </c>
      <c r="D17" s="53">
        <v>999.99</v>
      </c>
      <c r="E17" s="53">
        <v>8.1732490000000005E-2</v>
      </c>
      <c r="F17" s="53">
        <v>7.3429350000000004E-2</v>
      </c>
      <c r="G17" s="53">
        <v>6.8090250000000005E-2</v>
      </c>
      <c r="H17" s="53">
        <v>6.8777260000000007E-2</v>
      </c>
      <c r="I17" s="37">
        <v>0</v>
      </c>
      <c r="J17" s="37">
        <v>0</v>
      </c>
      <c r="K17" s="68">
        <v>0.12226670000000001</v>
      </c>
      <c r="L17" s="53">
        <v>0.85615430000000003</v>
      </c>
      <c r="M17" s="53">
        <v>999.99</v>
      </c>
      <c r="N17" s="53">
        <v>0.84113800000000005</v>
      </c>
      <c r="O17" s="53">
        <v>0.86840300000000004</v>
      </c>
      <c r="P17" s="53">
        <v>0.87405619999999995</v>
      </c>
      <c r="Q17" s="53">
        <v>0.88707020000000003</v>
      </c>
      <c r="R17" s="37">
        <v>8</v>
      </c>
      <c r="S17" s="91">
        <v>0.84113800000000005</v>
      </c>
      <c r="T17" s="33">
        <f t="shared" si="0"/>
        <v>0.84</v>
      </c>
    </row>
    <row r="18" spans="1:20" x14ac:dyDescent="0.2">
      <c r="A18" s="29">
        <v>17</v>
      </c>
      <c r="B18" s="29" t="s">
        <v>25</v>
      </c>
      <c r="C18" s="53">
        <v>999.99</v>
      </c>
      <c r="D18" s="53">
        <v>4.0177610000000002E-2</v>
      </c>
      <c r="E18" s="53">
        <v>999.99</v>
      </c>
      <c r="F18" s="53">
        <v>999.99</v>
      </c>
      <c r="G18" s="53">
        <v>9.4746620000000004E-2</v>
      </c>
      <c r="H18" s="53">
        <v>6.79921E-2</v>
      </c>
      <c r="I18" s="37">
        <v>16</v>
      </c>
      <c r="J18" s="37">
        <v>0</v>
      </c>
      <c r="K18" s="68">
        <v>0.1039919</v>
      </c>
      <c r="L18" s="53">
        <v>999.99</v>
      </c>
      <c r="M18" s="53">
        <v>0.88506810000000002</v>
      </c>
      <c r="N18" s="53">
        <v>999.99</v>
      </c>
      <c r="O18" s="53">
        <v>999.99</v>
      </c>
      <c r="P18" s="53">
        <v>0.88159370000000004</v>
      </c>
      <c r="Q18" s="53">
        <v>0.87664710000000001</v>
      </c>
      <c r="R18" s="37">
        <v>20</v>
      </c>
      <c r="S18" s="91">
        <v>0.87664710000000001</v>
      </c>
      <c r="T18" s="33">
        <f t="shared" si="0"/>
        <v>0.88</v>
      </c>
    </row>
    <row r="19" spans="1:20" x14ac:dyDescent="0.2">
      <c r="A19" s="29">
        <v>18</v>
      </c>
      <c r="B19" s="29" t="s">
        <v>25</v>
      </c>
      <c r="C19" s="53">
        <v>999.99</v>
      </c>
      <c r="D19" s="53">
        <v>8.3302829999999994E-2</v>
      </c>
      <c r="E19" s="53">
        <v>0.1015972</v>
      </c>
      <c r="F19" s="53">
        <v>8.5619050000000002E-2</v>
      </c>
      <c r="G19" s="53">
        <v>9.7769510000000004E-2</v>
      </c>
      <c r="H19" s="53">
        <v>999.99</v>
      </c>
      <c r="I19" s="37">
        <v>8</v>
      </c>
      <c r="J19" s="37">
        <v>0</v>
      </c>
      <c r="K19" s="68">
        <v>0.142151</v>
      </c>
      <c r="L19" s="53">
        <v>999.99</v>
      </c>
      <c r="M19" s="53">
        <v>0.85568339999999998</v>
      </c>
      <c r="N19" s="53">
        <v>0.83625039999999995</v>
      </c>
      <c r="O19" s="53">
        <v>0.83236379999999999</v>
      </c>
      <c r="P19" s="53">
        <v>0.83153949999999999</v>
      </c>
      <c r="Q19" s="53">
        <v>999.99</v>
      </c>
      <c r="R19" s="37">
        <v>16</v>
      </c>
      <c r="S19" s="91">
        <v>0.83153949999999999</v>
      </c>
      <c r="T19" s="33">
        <f t="shared" si="0"/>
        <v>0.83</v>
      </c>
    </row>
    <row r="20" spans="1:20" x14ac:dyDescent="0.2">
      <c r="A20" s="29">
        <v>19</v>
      </c>
      <c r="B20" s="29" t="s">
        <v>25</v>
      </c>
      <c r="C20" s="53">
        <v>999.99</v>
      </c>
      <c r="D20" s="53">
        <v>999.99</v>
      </c>
      <c r="E20" s="53">
        <v>5.1032500000000001E-2</v>
      </c>
      <c r="F20" s="53">
        <v>999.99</v>
      </c>
      <c r="G20" s="53">
        <v>9.6945069999999994E-2</v>
      </c>
      <c r="H20" s="53">
        <v>5.4016149999999999E-2</v>
      </c>
      <c r="I20" s="37">
        <v>16</v>
      </c>
      <c r="J20" s="37">
        <v>0</v>
      </c>
      <c r="K20" s="68">
        <v>0.1068185</v>
      </c>
      <c r="L20" s="53">
        <v>999.99</v>
      </c>
      <c r="M20" s="53">
        <v>999.99</v>
      </c>
      <c r="N20" s="53">
        <v>0.82329529999999995</v>
      </c>
      <c r="O20" s="53">
        <v>999.99</v>
      </c>
      <c r="P20" s="53">
        <v>0.84355239999999998</v>
      </c>
      <c r="Q20" s="53">
        <v>0.85750870000000001</v>
      </c>
      <c r="R20" s="37">
        <v>8</v>
      </c>
      <c r="S20" s="91">
        <v>0.82329529999999995</v>
      </c>
      <c r="T20" s="33">
        <f t="shared" si="0"/>
        <v>0.82</v>
      </c>
    </row>
    <row r="21" spans="1:20" x14ac:dyDescent="0.2">
      <c r="A21" s="29">
        <v>20</v>
      </c>
      <c r="B21" s="29" t="s">
        <v>25</v>
      </c>
      <c r="C21" s="53">
        <v>999.99</v>
      </c>
      <c r="D21" s="53">
        <v>4.2493839999999998E-2</v>
      </c>
      <c r="E21" s="53">
        <v>999.99</v>
      </c>
      <c r="F21" s="53">
        <v>0.1582076</v>
      </c>
      <c r="G21" s="53">
        <v>3.3876650000000001E-2</v>
      </c>
      <c r="H21" s="53">
        <v>999.99</v>
      </c>
      <c r="I21" s="37">
        <v>12</v>
      </c>
      <c r="J21" s="37">
        <v>0</v>
      </c>
      <c r="K21" s="68">
        <v>0.16028829999999999</v>
      </c>
      <c r="L21" s="53">
        <v>999.99</v>
      </c>
      <c r="M21" s="53">
        <v>0.85279780000000005</v>
      </c>
      <c r="N21" s="53">
        <v>999.99</v>
      </c>
      <c r="O21" s="53">
        <v>0.8669308</v>
      </c>
      <c r="P21" s="53">
        <v>0.87599950000000004</v>
      </c>
      <c r="Q21" s="53">
        <v>999.99</v>
      </c>
      <c r="R21" s="37">
        <v>4</v>
      </c>
      <c r="S21" s="91">
        <v>0.85279780000000005</v>
      </c>
      <c r="T21" s="33">
        <f t="shared" si="0"/>
        <v>0.85</v>
      </c>
    </row>
    <row r="22" spans="1:20" x14ac:dyDescent="0.2">
      <c r="A22" s="29">
        <v>21</v>
      </c>
      <c r="B22" s="29" t="s">
        <v>25</v>
      </c>
      <c r="C22" s="53">
        <v>5.2426180000000003E-2</v>
      </c>
      <c r="D22" s="53">
        <v>3.9608369999999997E-2</v>
      </c>
      <c r="E22" s="53">
        <v>2.991156E-2</v>
      </c>
      <c r="F22" s="53">
        <v>999.99</v>
      </c>
      <c r="G22" s="53">
        <v>4.5732639999999998E-2</v>
      </c>
      <c r="H22" s="53">
        <v>2.745792E-2</v>
      </c>
      <c r="I22" s="37">
        <v>0</v>
      </c>
      <c r="J22" s="37">
        <v>0</v>
      </c>
      <c r="K22" s="68">
        <v>5.260285E-2</v>
      </c>
      <c r="L22" s="53">
        <v>0.8590989</v>
      </c>
      <c r="M22" s="53">
        <v>0.86698969999999997</v>
      </c>
      <c r="N22" s="53">
        <v>0.86245530000000004</v>
      </c>
      <c r="O22" s="53">
        <v>999.99</v>
      </c>
      <c r="P22" s="53">
        <v>0.85026559999999995</v>
      </c>
      <c r="Q22" s="53">
        <v>0.85185549999999999</v>
      </c>
      <c r="R22" s="37">
        <v>20</v>
      </c>
      <c r="S22" s="91">
        <v>0.85026559999999995</v>
      </c>
      <c r="T22" s="33">
        <f t="shared" si="0"/>
        <v>0.85</v>
      </c>
    </row>
    <row r="23" spans="1:20" x14ac:dyDescent="0.2">
      <c r="A23" s="29">
        <v>22</v>
      </c>
      <c r="B23" s="29" t="s">
        <v>25</v>
      </c>
      <c r="C23" s="53">
        <v>3.5093659999999999E-2</v>
      </c>
      <c r="D23" s="53">
        <v>999.99</v>
      </c>
      <c r="E23" s="53">
        <v>3.8607269999999999E-2</v>
      </c>
      <c r="F23" s="53">
        <v>2.7732730000000001E-2</v>
      </c>
      <c r="G23" s="53">
        <v>999.99</v>
      </c>
      <c r="H23" s="53">
        <v>2.891049E-2</v>
      </c>
      <c r="I23" s="37">
        <v>8</v>
      </c>
      <c r="J23" s="37">
        <v>0</v>
      </c>
      <c r="K23" s="68">
        <v>4.0668339999999997E-2</v>
      </c>
      <c r="L23" s="53">
        <v>0.84331699999999998</v>
      </c>
      <c r="M23" s="53">
        <v>999.99</v>
      </c>
      <c r="N23" s="53">
        <v>0.81775980000000004</v>
      </c>
      <c r="O23" s="53">
        <v>0.81275430000000004</v>
      </c>
      <c r="P23" s="53">
        <v>999.99</v>
      </c>
      <c r="Q23" s="53">
        <v>0.8105755</v>
      </c>
      <c r="R23" s="37">
        <v>20</v>
      </c>
      <c r="S23" s="91">
        <v>0.8105755</v>
      </c>
      <c r="T23" s="33">
        <f t="shared" si="0"/>
        <v>0.81</v>
      </c>
    </row>
    <row r="24" spans="1:20" x14ac:dyDescent="0.2">
      <c r="A24" s="29">
        <v>23</v>
      </c>
      <c r="B24" s="29" t="s">
        <v>25</v>
      </c>
      <c r="C24" s="53">
        <v>999.99</v>
      </c>
      <c r="D24" s="53">
        <v>999.99</v>
      </c>
      <c r="E24" s="53">
        <v>3.8509130000000003E-2</v>
      </c>
      <c r="F24" s="53">
        <v>2.0901800000000002E-2</v>
      </c>
      <c r="G24" s="53">
        <v>999.99</v>
      </c>
      <c r="H24" s="53">
        <v>999.99</v>
      </c>
      <c r="I24" s="37">
        <v>8</v>
      </c>
      <c r="J24" s="37">
        <v>0</v>
      </c>
      <c r="K24" s="68">
        <v>3.8921329999999997E-2</v>
      </c>
      <c r="L24" s="53">
        <v>999.99</v>
      </c>
      <c r="M24" s="53">
        <v>999.99</v>
      </c>
      <c r="N24" s="53">
        <v>0.78955260000000005</v>
      </c>
      <c r="O24" s="53">
        <v>0.78902269999999997</v>
      </c>
      <c r="P24" s="53">
        <v>999.99</v>
      </c>
      <c r="Q24" s="53">
        <v>999.99</v>
      </c>
      <c r="R24" s="37">
        <v>12</v>
      </c>
      <c r="S24" s="91">
        <v>0.78902269999999997</v>
      </c>
      <c r="T24" s="33">
        <f t="shared" si="0"/>
        <v>0.79</v>
      </c>
    </row>
    <row r="25" spans="1:20" x14ac:dyDescent="0.2">
      <c r="A25" s="29">
        <v>24</v>
      </c>
      <c r="B25" s="29" t="s">
        <v>25</v>
      </c>
      <c r="C25" s="53">
        <v>3.3798130000000003E-2</v>
      </c>
      <c r="D25" s="53">
        <v>999.99</v>
      </c>
      <c r="E25" s="53">
        <v>3.599658E-2</v>
      </c>
      <c r="F25" s="53">
        <v>3.5662899999999997E-2</v>
      </c>
      <c r="G25" s="53">
        <v>2.5318360000000002E-2</v>
      </c>
      <c r="H25" s="53">
        <v>999.99</v>
      </c>
      <c r="I25" s="37">
        <v>8</v>
      </c>
      <c r="J25" s="37">
        <v>0</v>
      </c>
      <c r="K25" s="68">
        <v>3.599658E-2</v>
      </c>
      <c r="L25" s="53">
        <v>0.78360510000000005</v>
      </c>
      <c r="M25" s="53">
        <v>999.99</v>
      </c>
      <c r="N25" s="53">
        <v>0.76623330000000001</v>
      </c>
      <c r="O25" s="53">
        <v>0.77854069999999997</v>
      </c>
      <c r="P25" s="53">
        <v>0.77765740000000005</v>
      </c>
      <c r="Q25" s="53">
        <v>999.99</v>
      </c>
      <c r="R25" s="37">
        <v>16</v>
      </c>
      <c r="S25" s="91">
        <v>0.76623330000000001</v>
      </c>
      <c r="T25" s="33">
        <f t="shared" si="0"/>
        <v>0.77</v>
      </c>
    </row>
    <row r="26" spans="1:20" x14ac:dyDescent="0.2">
      <c r="A26" s="29">
        <v>25</v>
      </c>
      <c r="B26" s="29" t="s">
        <v>25</v>
      </c>
      <c r="C26" s="53">
        <v>3.2149289999999997E-2</v>
      </c>
      <c r="D26" s="53">
        <v>2.4199499999999999E-2</v>
      </c>
      <c r="E26" s="53">
        <v>3.6546200000000001E-2</v>
      </c>
      <c r="F26" s="53">
        <v>2.9499359999999999E-2</v>
      </c>
      <c r="G26" s="53">
        <v>2.7045719999999999E-2</v>
      </c>
      <c r="H26" s="53">
        <v>999.99</v>
      </c>
      <c r="I26" s="37">
        <v>8</v>
      </c>
      <c r="J26" s="37">
        <v>0</v>
      </c>
      <c r="K26" s="68">
        <v>4.6557069999999999E-2</v>
      </c>
      <c r="L26" s="53">
        <v>0.78366389999999997</v>
      </c>
      <c r="M26" s="53">
        <v>0.77624420000000005</v>
      </c>
      <c r="N26" s="53">
        <v>0.86787309999999995</v>
      </c>
      <c r="O26" s="53">
        <v>0.78584279999999995</v>
      </c>
      <c r="P26" s="53">
        <v>0.78160289999999999</v>
      </c>
      <c r="Q26" s="53">
        <v>999.99</v>
      </c>
      <c r="R26" s="37">
        <v>4</v>
      </c>
      <c r="S26" s="91">
        <v>0.77624420000000005</v>
      </c>
      <c r="T26" s="33">
        <f t="shared" si="0"/>
        <v>0.78</v>
      </c>
    </row>
    <row r="27" spans="1:20" x14ac:dyDescent="0.2">
      <c r="A27" s="29">
        <v>26</v>
      </c>
      <c r="B27" s="29" t="s">
        <v>25</v>
      </c>
      <c r="C27" s="53">
        <v>3.5407719999999997E-2</v>
      </c>
      <c r="D27" s="53">
        <v>999.99</v>
      </c>
      <c r="E27" s="53">
        <v>5.0090309999999999E-2</v>
      </c>
      <c r="F27" s="53">
        <v>4.3063079999999997E-2</v>
      </c>
      <c r="G27" s="53">
        <v>4.5006379999999999E-2</v>
      </c>
      <c r="H27" s="53">
        <v>3.6369539999999999E-2</v>
      </c>
      <c r="I27" s="37">
        <v>8</v>
      </c>
      <c r="J27" s="37">
        <v>0</v>
      </c>
      <c r="K27" s="68">
        <v>5.1660650000000002E-2</v>
      </c>
      <c r="L27" s="53">
        <v>0.76652779999999998</v>
      </c>
      <c r="M27" s="53">
        <v>999.99</v>
      </c>
      <c r="N27" s="53">
        <v>0.7644666</v>
      </c>
      <c r="O27" s="53">
        <v>0.77477200000000002</v>
      </c>
      <c r="P27" s="53">
        <v>0.78749159999999996</v>
      </c>
      <c r="Q27" s="53">
        <v>0.78961159999999997</v>
      </c>
      <c r="R27" s="37">
        <v>8</v>
      </c>
      <c r="S27" s="91">
        <v>0.7644666</v>
      </c>
      <c r="T27" s="33">
        <f t="shared" si="0"/>
        <v>0.76</v>
      </c>
    </row>
    <row r="28" spans="1:20" x14ac:dyDescent="0.2">
      <c r="A28" s="29">
        <v>27</v>
      </c>
      <c r="B28" s="29" t="s">
        <v>25</v>
      </c>
      <c r="C28" s="53">
        <v>999.99</v>
      </c>
      <c r="D28" s="53">
        <v>6.6461030000000004E-2</v>
      </c>
      <c r="E28" s="53">
        <v>3.2620389999999999E-2</v>
      </c>
      <c r="F28" s="53">
        <v>4.0413150000000002E-2</v>
      </c>
      <c r="G28" s="53">
        <v>3.1442629999999999E-2</v>
      </c>
      <c r="H28" s="53">
        <v>999.99</v>
      </c>
      <c r="I28" s="37">
        <v>4</v>
      </c>
      <c r="J28" s="37">
        <v>0</v>
      </c>
      <c r="K28" s="68">
        <v>6.8463200000000002E-2</v>
      </c>
      <c r="L28" s="53">
        <v>999.99</v>
      </c>
      <c r="M28" s="53">
        <v>0.78172059999999999</v>
      </c>
      <c r="N28" s="53">
        <v>0.77106209999999997</v>
      </c>
      <c r="O28" s="53">
        <v>0.78525389999999995</v>
      </c>
      <c r="P28" s="53">
        <v>0.78413509999999997</v>
      </c>
      <c r="Q28" s="53">
        <v>999.99</v>
      </c>
      <c r="R28" s="37">
        <v>8</v>
      </c>
      <c r="S28" s="91">
        <v>0.77106209999999997</v>
      </c>
      <c r="T28" s="33">
        <f t="shared" si="0"/>
        <v>0.77</v>
      </c>
    </row>
    <row r="29" spans="1:20" x14ac:dyDescent="0.2">
      <c r="A29" s="29">
        <v>28</v>
      </c>
      <c r="B29" s="29" t="s">
        <v>25</v>
      </c>
      <c r="C29" s="53">
        <v>3.6546200000000001E-2</v>
      </c>
      <c r="D29" s="53">
        <v>999.99</v>
      </c>
      <c r="E29" s="53">
        <v>3.3837399999999997E-2</v>
      </c>
      <c r="F29" s="53">
        <v>3.2463350000000002E-2</v>
      </c>
      <c r="G29" s="53">
        <v>2.9990079999999999E-2</v>
      </c>
      <c r="H29" s="53">
        <v>999.99</v>
      </c>
      <c r="I29" s="37">
        <v>12</v>
      </c>
      <c r="J29" s="37">
        <v>0</v>
      </c>
      <c r="K29" s="68">
        <v>4.0275760000000001E-2</v>
      </c>
      <c r="L29" s="53">
        <v>0.770061</v>
      </c>
      <c r="M29" s="53">
        <v>999.99</v>
      </c>
      <c r="N29" s="53">
        <v>0.77630310000000002</v>
      </c>
      <c r="O29" s="53">
        <v>0.78884600000000005</v>
      </c>
      <c r="P29" s="53">
        <v>0.7843118</v>
      </c>
      <c r="Q29" s="53">
        <v>999.99</v>
      </c>
      <c r="R29" s="37">
        <v>24</v>
      </c>
      <c r="S29" s="91">
        <v>0.77</v>
      </c>
      <c r="T29" s="33">
        <f t="shared" si="0"/>
        <v>0.77</v>
      </c>
    </row>
    <row r="30" spans="1:20" x14ac:dyDescent="0.2">
      <c r="A30" s="29">
        <v>29</v>
      </c>
      <c r="B30" s="29" t="s">
        <v>25</v>
      </c>
      <c r="C30" s="53">
        <v>3.7900639999999999E-2</v>
      </c>
      <c r="D30" s="53">
        <v>999.99</v>
      </c>
      <c r="E30" s="53">
        <v>6.3222200000000006E-2</v>
      </c>
      <c r="F30" s="53">
        <v>3.4583320000000001E-2</v>
      </c>
      <c r="G30" s="53">
        <v>2.325729E-2</v>
      </c>
      <c r="H30" s="53">
        <v>2.9008639999999999E-2</v>
      </c>
      <c r="I30" s="37">
        <v>8</v>
      </c>
      <c r="J30" s="37">
        <v>0</v>
      </c>
      <c r="K30" s="68">
        <v>6.4321439999999994E-2</v>
      </c>
      <c r="L30" s="53">
        <v>0.78584279999999995</v>
      </c>
      <c r="M30" s="53">
        <v>999.99</v>
      </c>
      <c r="N30" s="53">
        <v>0.77276979999999995</v>
      </c>
      <c r="O30" s="53">
        <v>0.78248620000000002</v>
      </c>
      <c r="P30" s="53">
        <v>0.78884600000000005</v>
      </c>
      <c r="Q30" s="53">
        <v>0.78272180000000002</v>
      </c>
      <c r="R30" s="37">
        <v>16</v>
      </c>
      <c r="S30" s="91">
        <v>0.78</v>
      </c>
      <c r="T30" s="33">
        <f t="shared" si="0"/>
        <v>0.78</v>
      </c>
    </row>
    <row r="31" spans="1:20" x14ac:dyDescent="0.2">
      <c r="A31" s="29">
        <v>30</v>
      </c>
      <c r="B31" s="29" t="s">
        <v>25</v>
      </c>
      <c r="C31" s="53">
        <v>999.99</v>
      </c>
      <c r="D31" s="53">
        <v>3.1697820000000002E-2</v>
      </c>
      <c r="E31" s="53">
        <v>999.99</v>
      </c>
      <c r="F31" s="53">
        <v>2.563242E-2</v>
      </c>
      <c r="G31" s="53">
        <v>999.99</v>
      </c>
      <c r="H31" s="53">
        <v>3.970651E-2</v>
      </c>
      <c r="I31" s="37">
        <v>20</v>
      </c>
      <c r="J31" s="37">
        <v>0</v>
      </c>
      <c r="K31" s="68">
        <v>4.9952910000000003E-2</v>
      </c>
      <c r="L31" s="53">
        <v>999.99</v>
      </c>
      <c r="M31" s="53">
        <v>0.78566619999999998</v>
      </c>
      <c r="N31" s="53">
        <v>999.99</v>
      </c>
      <c r="O31" s="53">
        <v>0.78572500000000001</v>
      </c>
      <c r="P31" s="53">
        <v>999.99</v>
      </c>
      <c r="Q31" s="53">
        <v>0.76299450000000002</v>
      </c>
      <c r="R31" s="37">
        <v>20</v>
      </c>
      <c r="S31" s="91">
        <v>0.76299450000000002</v>
      </c>
      <c r="T31" s="33">
        <f t="shared" si="0"/>
        <v>0.76</v>
      </c>
    </row>
    <row r="32" spans="1:20" x14ac:dyDescent="0.2">
      <c r="A32" s="29">
        <v>31</v>
      </c>
      <c r="B32" s="29" t="s">
        <v>25</v>
      </c>
      <c r="C32" s="53">
        <v>3.0480810000000001E-2</v>
      </c>
      <c r="D32" s="53">
        <v>999.99</v>
      </c>
      <c r="E32" s="53">
        <v>3.1187469999999998E-2</v>
      </c>
      <c r="F32" s="53">
        <v>3.1580049999999998E-2</v>
      </c>
      <c r="G32" s="53">
        <v>2.9950839999999999E-2</v>
      </c>
      <c r="H32" s="53">
        <v>3.220816E-2</v>
      </c>
      <c r="I32" s="37">
        <v>16</v>
      </c>
      <c r="J32" s="37">
        <v>0</v>
      </c>
      <c r="K32" s="68">
        <v>3.866617E-2</v>
      </c>
      <c r="L32" s="53">
        <v>0.77253430000000001</v>
      </c>
      <c r="M32" s="53">
        <v>999.99</v>
      </c>
      <c r="N32" s="53">
        <v>0.76405449999999997</v>
      </c>
      <c r="O32" s="53">
        <v>0.76052120000000001</v>
      </c>
      <c r="P32" s="53">
        <v>0.76116899999999998</v>
      </c>
      <c r="Q32" s="53">
        <v>0.77312309999999995</v>
      </c>
      <c r="R32" s="37">
        <v>16</v>
      </c>
      <c r="S32" s="91">
        <v>0.76052120000000001</v>
      </c>
      <c r="T32" s="33">
        <f t="shared" si="0"/>
        <v>0.76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2022-06-01T17:58:40Z</dcterms:modified>
</cp:coreProperties>
</file>