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monthly reports\"/>
    </mc:Choice>
  </mc:AlternateContent>
  <bookViews>
    <workbookView xWindow="-15" yWindow="-15" windowWidth="29040" windowHeight="8295" activeTab="1"/>
  </bookViews>
  <sheets>
    <sheet name="Turbidity" sheetId="1" r:id="rId1"/>
    <sheet name="CTs" sheetId="2" r:id="rId2"/>
    <sheet name="Sheet1" sheetId="3" r:id="rId3"/>
    <sheet name="Sheet2" sheetId="4" r:id="rId4"/>
  </sheets>
  <calcPr calcId="162913"/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2" i="2"/>
  <c r="M33" i="2"/>
  <c r="M34" i="2"/>
  <c r="M35" i="2"/>
  <c r="M36" i="2"/>
  <c r="M37" i="2"/>
  <c r="M38" i="2"/>
  <c r="M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P9" i="2"/>
  <c r="Q9" i="2" s="1"/>
  <c r="P10" i="2"/>
  <c r="Q10" i="2" s="1"/>
  <c r="P11" i="2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P20" i="2"/>
  <c r="Q20" i="2" s="1"/>
  <c r="P21" i="2"/>
  <c r="Q21" i="2" s="1"/>
  <c r="P22" i="2"/>
  <c r="Q22" i="2" s="1"/>
  <c r="P23" i="2"/>
  <c r="P24" i="2"/>
  <c r="P25" i="2"/>
  <c r="Q25" i="2" s="1"/>
  <c r="P26" i="2"/>
  <c r="Q26" i="2" s="1"/>
  <c r="P27" i="2"/>
  <c r="P28" i="2"/>
  <c r="Q28" i="2" s="1"/>
  <c r="P29" i="2"/>
  <c r="Q29" i="2" s="1"/>
  <c r="P30" i="2"/>
  <c r="P31" i="2"/>
  <c r="P32" i="2"/>
  <c r="P33" i="2"/>
  <c r="Q33" i="2" s="1"/>
  <c r="P34" i="2"/>
  <c r="Q34" i="2" s="1"/>
  <c r="P35" i="2"/>
  <c r="P36" i="2"/>
  <c r="Q36" i="2" s="1"/>
  <c r="P37" i="2"/>
  <c r="Q37" i="2" s="1"/>
  <c r="P38" i="2"/>
  <c r="Q38" i="2" s="1"/>
  <c r="H8" i="2"/>
  <c r="P8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E9" i="2"/>
  <c r="I9" i="2" s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8" i="2"/>
  <c r="Q8" i="2" l="1"/>
  <c r="Q32" i="2"/>
  <c r="R32" i="2" s="1"/>
  <c r="S32" i="2" s="1"/>
  <c r="Q27" i="2"/>
  <c r="R27" i="2" s="1"/>
  <c r="S27" i="2" s="1"/>
  <c r="Q11" i="2"/>
  <c r="R11" i="2" s="1"/>
  <c r="S11" i="2" s="1"/>
  <c r="Q30" i="2"/>
  <c r="R30" i="2" s="1"/>
  <c r="S30" i="2" s="1"/>
  <c r="Q23" i="2"/>
  <c r="R23" i="2" s="1"/>
  <c r="S23" i="2" s="1"/>
  <c r="Q19" i="2"/>
  <c r="R19" i="2" s="1"/>
  <c r="S19" i="2" s="1"/>
  <c r="Q35" i="2"/>
  <c r="R35" i="2" s="1"/>
  <c r="S35" i="2" s="1"/>
  <c r="I8" i="2"/>
  <c r="R8" i="2" s="1"/>
  <c r="S8" i="2" s="1"/>
  <c r="R37" i="2"/>
  <c r="S37" i="2" s="1"/>
  <c r="R33" i="2"/>
  <c r="S33" i="2" s="1"/>
  <c r="R31" i="2"/>
  <c r="S31" i="2" s="1"/>
  <c r="R29" i="2"/>
  <c r="S29" i="2" s="1"/>
  <c r="R25" i="2"/>
  <c r="S25" i="2" s="1"/>
  <c r="R21" i="2"/>
  <c r="S21" i="2" s="1"/>
  <c r="R17" i="2"/>
  <c r="S17" i="2" s="1"/>
  <c r="R15" i="2"/>
  <c r="S15" i="2" s="1"/>
  <c r="R13" i="2"/>
  <c r="S13" i="2" s="1"/>
  <c r="R38" i="2"/>
  <c r="R36" i="2"/>
  <c r="S36" i="2" s="1"/>
  <c r="R34" i="2"/>
  <c r="S34" i="2" s="1"/>
  <c r="R28" i="2"/>
  <c r="S28" i="2" s="1"/>
  <c r="R26" i="2"/>
  <c r="S26" i="2" s="1"/>
  <c r="R24" i="2"/>
  <c r="S24" i="2" s="1"/>
  <c r="R22" i="2"/>
  <c r="S22" i="2" s="1"/>
  <c r="R20" i="2"/>
  <c r="S20" i="2" s="1"/>
  <c r="R18" i="2"/>
  <c r="S18" i="2" s="1"/>
  <c r="R16" i="2"/>
  <c r="S16" i="2" s="1"/>
  <c r="R14" i="2"/>
  <c r="S14" i="2" s="1"/>
  <c r="R12" i="2"/>
  <c r="S12" i="2" s="1"/>
  <c r="R10" i="2"/>
  <c r="S10" i="2" s="1"/>
  <c r="R9" i="2"/>
  <c r="S9" i="2" s="1"/>
</calcChain>
</file>

<file path=xl/sharedStrings.xml><?xml version="1.0" encoding="utf-8"?>
<sst xmlns="http://schemas.openxmlformats.org/spreadsheetml/2006/main" count="84" uniqueCount="65">
  <si>
    <t>OHA - Drinking Water Program -Turbidity Monitoring Report Form</t>
  </si>
  <si>
    <t>County: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</si>
  <si>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</si>
  <si>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</si>
  <si>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</si>
  <si>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</si>
  <si>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</si>
  <si>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</si>
  <si>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</si>
  <si>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</si>
  <si>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</si>
  <si>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</si>
  <si>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</si>
  <si>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</si>
  <si>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</si>
  <si>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95% of daily turbidity readings ≤ 0.3 NTU?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</si>
  <si>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</si>
  <si>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</si>
  <si>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</si>
  <si>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 xml:space="preserve">Notes:  </t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</si>
  <si>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</si>
  <si>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</si>
  <si>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</si>
  <si>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</si>
  <si>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</si>
  <si>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</si>
  <si>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</si>
  <si>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</si>
  <si>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</si>
  <si>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</si>
  <si>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</si>
  <si>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</si>
  <si>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</si>
  <si>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</si>
  <si>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</si>
  <si>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</si>
  <si>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</si>
  <si>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</si>
  <si>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</si>
  <si>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</si>
  <si>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</si>
  <si>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</si>
  <si>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</si>
  <si>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</si>
  <si>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</si>
  <si>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</si>
  <si>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</si>
  <si>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</si>
  <si>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</si>
  <si>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</si>
  <si>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</si>
  <si>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</si>
  <si>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</si>
  <si>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</si>
  <si>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</si>
  <si>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</si>
  <si>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00202</t>
  </si>
  <si>
    <t>Colton Water District</t>
  </si>
  <si>
    <t>I:\DWS\FS\WS Info\Clackamas\Colton - 00202\MORs\CT form template for Colton - excel</t>
  </si>
  <si>
    <t>yes</t>
  </si>
  <si>
    <t>clackmas</t>
  </si>
  <si>
    <t>peter dostert</t>
  </si>
  <si>
    <t>colton water district</t>
  </si>
  <si>
    <t>…..</t>
  </si>
  <si>
    <t>Peter Dostert                6574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</si>
</sst>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39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8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1" fillId="0" borderId="24" xfId="0" applyFont="1" applyBorder="1" applyAlignment="1" applyProtection="1">
      <alignment horizontal="center"/>
      <protection locked="0"/>
    </xf>
    <xf numFmtId="0" fontId="31" fillId="0" borderId="51" xfId="0" applyFont="1" applyBorder="1" applyAlignment="1" applyProtection="1">
      <alignment horizontal="center"/>
      <protection locked="0"/>
    </xf>
    <xf numFmtId="2" fontId="31" fillId="0" borderId="28" xfId="0" applyNumberFormat="1" applyFont="1" applyBorder="1" applyAlignment="1" applyProtection="1">
      <alignment horizontal="center"/>
      <protection locked="0"/>
    </xf>
    <xf numFmtId="164" fontId="31" fillId="0" borderId="23" xfId="0" applyNumberFormat="1" applyFont="1" applyBorder="1" applyAlignment="1" applyProtection="1">
      <alignment horizontal="center"/>
    </xf>
    <xf numFmtId="2" fontId="31" fillId="0" borderId="24" xfId="0" applyNumberFormat="1" applyFont="1" applyBorder="1" applyAlignment="1" applyProtection="1">
      <alignment horizontal="center"/>
    </xf>
    <xf numFmtId="2" fontId="31" fillId="0" borderId="28" xfId="0" applyNumberFormat="1" applyFont="1" applyBorder="1" applyAlignment="1" applyProtection="1">
      <alignment horizontal="center"/>
    </xf>
    <xf numFmtId="164" fontId="31" fillId="0" borderId="52" xfId="0" applyNumberFormat="1" applyFont="1" applyBorder="1" applyAlignment="1" applyProtection="1">
      <alignment horizontal="center"/>
    </xf>
    <xf numFmtId="2" fontId="31" fillId="0" borderId="23" xfId="0" applyNumberFormat="1" applyFont="1" applyBorder="1" applyAlignment="1" applyProtection="1">
      <alignment horizontal="center"/>
    </xf>
    <xf numFmtId="164" fontId="31" fillId="0" borderId="25" xfId="0" applyNumberFormat="1" applyFont="1" applyBorder="1" applyAlignment="1" applyProtection="1">
      <alignment horizontal="center"/>
    </xf>
    <xf numFmtId="2" fontId="31" fillId="0" borderId="24" xfId="0" applyNumberFormat="1" applyFont="1" applyBorder="1" applyAlignment="1" applyProtection="1">
      <alignment horizontal="center"/>
      <protection locked="0"/>
    </xf>
    <xf numFmtId="2" fontId="31" fillId="0" borderId="53" xfId="0" applyNumberFormat="1" applyFont="1" applyBorder="1" applyAlignment="1" applyProtection="1">
      <alignment horizontal="center"/>
    </xf>
    <xf numFmtId="0" fontId="31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3" fillId="27" borderId="16" xfId="6" applyFont="1" applyFill="1" applyBorder="1" applyAlignment="1" applyProtection="1">
      <alignment horizontal="center"/>
    </xf>
    <xf numFmtId="0" fontId="33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5" fillId="25" borderId="11" xfId="44" applyFont="1" applyFill="1" applyBorder="1" applyAlignment="1" applyProtection="1">
      <alignment horizontal="center"/>
      <protection locked="0"/>
    </xf>
    <xf numFmtId="166" fontId="35" fillId="25" borderId="11" xfId="44" applyNumberFormat="1" applyFont="1" applyFill="1" applyBorder="1" applyAlignment="1" applyProtection="1">
      <alignment horizontal="center"/>
      <protection locked="0"/>
    </xf>
    <xf numFmtId="164" fontId="36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7" fillId="25" borderId="11" xfId="0" applyNumberFormat="1" applyFont="1" applyFill="1" applyBorder="1" applyAlignment="1" applyProtection="1">
      <alignment horizontal="center"/>
      <protection locked="0"/>
    </xf>
    <xf numFmtId="1" fontId="37" fillId="25" borderId="60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2" fontId="25" fillId="29" borderId="29" xfId="44" applyNumberFormat="1" applyFont="1" applyFill="1" applyBorder="1" applyAlignment="1" applyProtection="1">
      <alignment horizontal="center"/>
      <protection locked="0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4" sqref="K4"/>
    </sheetView>
  </sheetViews>
  <sheetFormatPr defaultRowHeight="14.25"/>
  <cols>
    <col min="1" max="1" width="14.625" customWidth="1"/>
    <col min="2" max="2" width="5.875" bestFit="1" customWidth="1"/>
    <col min="3" max="4" width="5.5" bestFit="1" customWidth="1"/>
    <col min="5" max="7" width="8.75" customWidth="1"/>
    <col min="8" max="8" width="11.625" bestFit="1" customWidth="1"/>
    <col min="9" max="9" width="9.25" bestFit="1" customWidth="1"/>
    <col min="10" max="214" width="8.375" customWidth="1"/>
    <col min="215" max="215" width="9" customWidth="1"/>
  </cols>
  <sheetData>
    <row r="1" spans="1:9" ht="15.75">
      <c r="A1" s="126" t="s">
        <v>0</v>
      </c>
      <c r="B1" s="126"/>
      <c r="C1" s="126"/>
      <c r="D1" s="126"/>
      <c r="E1" s="126"/>
      <c r="F1" s="126"/>
      <c r="G1" s="126"/>
      <c r="H1" s="1" t="s">
        <v>1</v>
      </c>
      <c r="I1" s="101" t="s">
        <v>60</v>
      </c>
    </row>
    <row r="2" spans="1:9" ht="15.75">
      <c r="A2" s="127"/>
      <c r="B2" s="127"/>
      <c r="C2" s="127"/>
      <c r="D2" s="127"/>
      <c r="E2" s="127"/>
      <c r="F2" s="127"/>
      <c r="G2" s="127"/>
      <c r="H2" s="2" t="s">
        <v>60</v>
      </c>
      <c r="I2" s="102">
        <v>44551</v>
      </c>
    </row>
    <row r="3" spans="1:9" ht="15">
      <c r="A3" s="3" t="s">
        <v>3</v>
      </c>
      <c r="B3" s="128" t="s">
        <v>57</v>
      </c>
      <c r="C3" s="128"/>
      <c r="D3" s="128"/>
      <c r="E3" s="4" t="s">
        <v>4</v>
      </c>
      <c r="F3" s="129" t="s">
        <v>56</v>
      </c>
      <c r="G3" s="129"/>
      <c r="H3" s="5" t="s">
        <v>5</v>
      </c>
      <c r="I3" s="103"/>
    </row>
    <row r="4" spans="1:9" ht="29.25" thickBot="1">
      <c r="A4" s="6" t="s">
        <v>7</v>
      </c>
      <c r="B4" s="7" t="s">
        <v>8</v>
      </c>
      <c r="C4" s="8" t="s">
        <v>9</v>
      </c>
      <c r="D4" s="9" t="s">
        <v>10</v>
      </c>
      <c r="E4" s="10" t="s">
        <v>11</v>
      </c>
      <c r="F4" s="11" t="s">
        <v>12</v>
      </c>
      <c r="G4" s="12" t="s">
        <v>13</v>
      </c>
      <c r="H4" s="130" t="s">
        <v>14</v>
      </c>
      <c r="I4" s="130"/>
    </row>
    <row r="5" spans="1:9" ht="15.75" thickTop="1">
      <c r="A5" s="13">
        <v>1</v>
      </c>
      <c r="B5" s="104"/>
      <c r="C5" s="105"/>
      <c r="D5" s="105">
        <v>0.24</v>
      </c>
      <c r="E5" s="106">
        <v>0.22</v>
      </c>
      <c r="F5" s="107">
        <v>0.22</v>
      </c>
      <c r="G5" s="108"/>
      <c r="H5" s="131">
        <v>0.24</v>
      </c>
      <c r="I5" s="131"/>
    </row>
    <row r="6" spans="1:9" ht="15">
      <c r="A6" s="14">
        <v>2</v>
      </c>
      <c r="B6" s="109"/>
      <c r="C6" s="110"/>
      <c r="D6" s="110"/>
      <c r="E6" s="111">
        <v>0.24</v>
      </c>
      <c r="F6" s="112">
        <v>0.22</v>
      </c>
      <c r="G6" s="113">
        <v>0.22</v>
      </c>
      <c r="H6" s="125">
        <v>0.24</v>
      </c>
      <c r="I6" s="125"/>
    </row>
    <row r="7" spans="1:9" ht="15">
      <c r="A7" s="14">
        <v>3</v>
      </c>
      <c r="B7" s="109"/>
      <c r="C7" s="110"/>
      <c r="D7" s="110">
        <v>0.22</v>
      </c>
      <c r="E7" s="111">
        <v>0.24</v>
      </c>
      <c r="F7" s="112">
        <v>0.24</v>
      </c>
      <c r="G7" s="113"/>
      <c r="H7" s="125">
        <v>0.24</v>
      </c>
      <c r="I7" s="125"/>
    </row>
    <row r="8" spans="1:9" ht="15">
      <c r="A8" s="14">
        <v>4</v>
      </c>
      <c r="B8" s="109"/>
      <c r="C8" s="110"/>
      <c r="D8" s="110">
        <v>0.24</v>
      </c>
      <c r="E8" s="111"/>
      <c r="F8" s="112"/>
      <c r="G8" s="113">
        <v>0.24</v>
      </c>
      <c r="H8" s="125">
        <v>0.24</v>
      </c>
      <c r="I8" s="125"/>
    </row>
    <row r="9" spans="1:9" ht="15">
      <c r="A9" s="14">
        <v>5</v>
      </c>
      <c r="B9" s="109">
        <v>0.24</v>
      </c>
      <c r="C9" s="110"/>
      <c r="D9" s="110">
        <v>0.26</v>
      </c>
      <c r="E9" s="111">
        <v>0.26</v>
      </c>
      <c r="F9" s="112"/>
      <c r="G9" s="113"/>
      <c r="H9" s="125">
        <v>0.26</v>
      </c>
      <c r="I9" s="125"/>
    </row>
    <row r="10" spans="1:9" ht="15">
      <c r="A10" s="14">
        <v>6</v>
      </c>
      <c r="B10" s="109"/>
      <c r="C10" s="110"/>
      <c r="D10" s="110">
        <v>0.24</v>
      </c>
      <c r="E10" s="111">
        <v>0.24</v>
      </c>
      <c r="F10" s="112">
        <v>0.26</v>
      </c>
      <c r="G10" s="113"/>
      <c r="H10" s="125">
        <v>0.26</v>
      </c>
      <c r="I10" s="125"/>
    </row>
    <row r="11" spans="1:9" ht="15">
      <c r="A11" s="14">
        <v>7</v>
      </c>
      <c r="B11" s="109"/>
      <c r="C11" s="110"/>
      <c r="D11" s="110">
        <v>0.24</v>
      </c>
      <c r="E11" s="111">
        <v>0.26</v>
      </c>
      <c r="F11" s="112">
        <v>0.26</v>
      </c>
      <c r="G11" s="113"/>
      <c r="H11" s="125">
        <v>0.26</v>
      </c>
      <c r="I11" s="125"/>
    </row>
    <row r="12" spans="1:9" ht="15">
      <c r="A12" s="14">
        <v>8</v>
      </c>
      <c r="B12" s="109"/>
      <c r="C12" s="110"/>
      <c r="D12" s="110">
        <v>0.26</v>
      </c>
      <c r="E12" s="111">
        <v>0.28000000000000003</v>
      </c>
      <c r="F12" s="112">
        <v>0.26</v>
      </c>
      <c r="G12" s="113"/>
      <c r="H12" s="125">
        <v>0.28000000000000003</v>
      </c>
      <c r="I12" s="125"/>
    </row>
    <row r="13" spans="1:9" ht="15">
      <c r="A13" s="14">
        <v>9</v>
      </c>
      <c r="B13" s="109"/>
      <c r="C13" s="110"/>
      <c r="D13" s="110">
        <v>0.30199999999999999</v>
      </c>
      <c r="E13" s="111">
        <v>0.28000000000000003</v>
      </c>
      <c r="F13" s="112">
        <v>0.28000000000000003</v>
      </c>
      <c r="G13" s="113"/>
      <c r="H13" s="125">
        <v>0.3</v>
      </c>
      <c r="I13" s="125"/>
    </row>
    <row r="14" spans="1:9" ht="15">
      <c r="A14" s="14">
        <v>10</v>
      </c>
      <c r="B14" s="109"/>
      <c r="C14" s="110"/>
      <c r="D14" s="110"/>
      <c r="E14" s="111">
        <v>0.28000000000000003</v>
      </c>
      <c r="F14" s="112">
        <v>0.28000000000000003</v>
      </c>
      <c r="G14" s="113"/>
      <c r="H14" s="125">
        <v>0.28000000000000003</v>
      </c>
      <c r="I14" s="125"/>
    </row>
    <row r="15" spans="1:9" ht="15">
      <c r="A15" s="14">
        <v>11</v>
      </c>
      <c r="B15" s="109"/>
      <c r="C15" s="110"/>
      <c r="D15" s="110">
        <v>0.26</v>
      </c>
      <c r="E15" s="111">
        <v>0.28000000000000003</v>
      </c>
      <c r="F15" s="112">
        <v>0.28000000000000003</v>
      </c>
      <c r="G15" s="113"/>
      <c r="H15" s="125">
        <v>0.28000000000000003</v>
      </c>
      <c r="I15" s="125"/>
    </row>
    <row r="16" spans="1:9" ht="15">
      <c r="A16" s="14">
        <v>12</v>
      </c>
      <c r="B16" s="109"/>
      <c r="C16" s="110"/>
      <c r="D16" s="110">
        <v>0.26</v>
      </c>
      <c r="E16" s="111">
        <v>0.24</v>
      </c>
      <c r="F16" s="112">
        <v>0.26</v>
      </c>
      <c r="G16" s="113"/>
      <c r="H16" s="125">
        <v>0.26</v>
      </c>
      <c r="I16" s="125"/>
    </row>
    <row r="17" spans="1:9" ht="15">
      <c r="A17" s="14">
        <v>13</v>
      </c>
      <c r="B17" s="109"/>
      <c r="C17" s="110"/>
      <c r="D17" s="110"/>
      <c r="E17" s="111"/>
      <c r="F17" s="112">
        <v>0.26</v>
      </c>
      <c r="G17" s="113">
        <v>0.28000000000000003</v>
      </c>
      <c r="H17" s="125">
        <v>0.28000000000000003</v>
      </c>
      <c r="I17" s="125"/>
    </row>
    <row r="18" spans="1:9" ht="15">
      <c r="A18" s="14">
        <v>14</v>
      </c>
      <c r="B18" s="109"/>
      <c r="C18" s="110"/>
      <c r="D18" s="110">
        <v>0.24</v>
      </c>
      <c r="E18" s="111">
        <v>0.24</v>
      </c>
      <c r="F18" s="112"/>
      <c r="G18" s="113"/>
      <c r="H18" s="125">
        <v>0.24</v>
      </c>
      <c r="I18" s="125"/>
    </row>
    <row r="19" spans="1:9" ht="15">
      <c r="A19" s="14">
        <v>15</v>
      </c>
      <c r="B19" s="109"/>
      <c r="C19" s="110"/>
      <c r="D19" s="110">
        <v>0.24</v>
      </c>
      <c r="E19" s="111">
        <v>0.26</v>
      </c>
      <c r="F19" s="112">
        <v>0.26</v>
      </c>
      <c r="G19" s="113"/>
      <c r="H19" s="125">
        <v>0.26</v>
      </c>
      <c r="I19" s="125"/>
    </row>
    <row r="20" spans="1:9" ht="15">
      <c r="A20" s="14">
        <v>16</v>
      </c>
      <c r="B20" s="109"/>
      <c r="C20" s="110">
        <v>0.24</v>
      </c>
      <c r="D20" s="110">
        <v>0.24</v>
      </c>
      <c r="E20" s="111"/>
      <c r="F20" s="112">
        <v>0.28000000000000003</v>
      </c>
      <c r="G20" s="113">
        <v>0.28000000000000003</v>
      </c>
      <c r="H20" s="125">
        <v>0.28000000000000003</v>
      </c>
      <c r="I20" s="125"/>
    </row>
    <row r="21" spans="1:9" ht="15">
      <c r="A21" s="14">
        <v>17</v>
      </c>
      <c r="B21" s="109">
        <v>0.28000000000000003</v>
      </c>
      <c r="C21" s="110"/>
      <c r="D21" s="110"/>
      <c r="E21" s="111"/>
      <c r="F21" s="112"/>
      <c r="G21" s="113"/>
      <c r="H21" s="125">
        <v>0.28000000000000003</v>
      </c>
      <c r="I21" s="125"/>
    </row>
    <row r="22" spans="1:9" ht="15">
      <c r="A22" s="14">
        <v>18</v>
      </c>
      <c r="B22" s="109"/>
      <c r="C22" s="110"/>
      <c r="D22" s="110"/>
      <c r="E22" s="111"/>
      <c r="F22" s="112"/>
      <c r="G22" s="113"/>
      <c r="H22" s="125"/>
      <c r="I22" s="125"/>
    </row>
    <row r="23" spans="1:9" ht="15">
      <c r="A23" s="14">
        <v>19</v>
      </c>
      <c r="B23" s="109"/>
      <c r="C23" s="110"/>
      <c r="D23" s="110">
        <v>0.3</v>
      </c>
      <c r="E23" s="111">
        <v>0.28000000000000003</v>
      </c>
      <c r="F23" s="112"/>
      <c r="G23" s="113"/>
      <c r="H23" s="125">
        <v>0.3</v>
      </c>
      <c r="I23" s="125"/>
    </row>
    <row r="24" spans="1:9" ht="15">
      <c r="A24" s="14">
        <v>20</v>
      </c>
      <c r="B24" s="109"/>
      <c r="C24" s="110"/>
      <c r="D24" s="110"/>
      <c r="E24" s="111"/>
      <c r="F24" s="112"/>
      <c r="G24" s="113"/>
      <c r="H24" s="125"/>
      <c r="I24" s="125"/>
    </row>
    <row r="25" spans="1:9" ht="15">
      <c r="A25" s="14">
        <v>21</v>
      </c>
      <c r="B25" s="109"/>
      <c r="C25" s="110"/>
      <c r="D25" s="110"/>
      <c r="E25" s="111">
        <v>0.28000000000000003</v>
      </c>
      <c r="F25" s="112">
        <v>0.28000000000000003</v>
      </c>
      <c r="G25" s="113"/>
      <c r="H25" s="125">
        <v>0.28000000000000003</v>
      </c>
      <c r="I25" s="125"/>
    </row>
    <row r="26" spans="1:9" ht="15">
      <c r="A26" s="14">
        <v>22</v>
      </c>
      <c r="B26" s="109"/>
      <c r="C26" s="110"/>
      <c r="D26" s="110">
        <v>0.28000000000000003</v>
      </c>
      <c r="E26" s="111">
        <v>0.26</v>
      </c>
      <c r="F26" s="112">
        <v>0.26</v>
      </c>
      <c r="G26" s="113"/>
      <c r="H26" s="125">
        <v>0.28000000000000003</v>
      </c>
      <c r="I26" s="125"/>
    </row>
    <row r="27" spans="1:9" ht="15">
      <c r="A27" s="14">
        <v>23</v>
      </c>
      <c r="B27" s="109"/>
      <c r="C27" s="110"/>
      <c r="D27" s="110">
        <v>0.26</v>
      </c>
      <c r="E27" s="111">
        <v>0.26</v>
      </c>
      <c r="F27" s="112"/>
      <c r="G27" s="113"/>
      <c r="H27" s="125">
        <v>0.26</v>
      </c>
      <c r="I27" s="125"/>
    </row>
    <row r="28" spans="1:9" ht="15">
      <c r="A28" s="14">
        <v>24</v>
      </c>
      <c r="B28" s="109"/>
      <c r="C28" s="110"/>
      <c r="D28" s="110">
        <v>0.26</v>
      </c>
      <c r="E28" s="111">
        <v>0.26</v>
      </c>
      <c r="F28" s="112">
        <v>0.28000000000000003</v>
      </c>
      <c r="G28" s="113"/>
      <c r="H28" s="125">
        <v>0.28000000000000003</v>
      </c>
      <c r="I28" s="125"/>
    </row>
    <row r="29" spans="1:9" ht="15">
      <c r="A29" s="14">
        <v>25</v>
      </c>
      <c r="B29" s="109"/>
      <c r="C29" s="110">
        <v>0.28000000000000003</v>
      </c>
      <c r="D29" s="110">
        <v>0.28000000000000003</v>
      </c>
      <c r="E29" s="111">
        <v>0.28000000000000003</v>
      </c>
      <c r="F29" s="112"/>
      <c r="G29" s="113"/>
      <c r="H29" s="125">
        <v>0.28000000000000003</v>
      </c>
      <c r="I29" s="125"/>
    </row>
    <row r="30" spans="1:9" ht="15">
      <c r="A30" s="14">
        <v>26</v>
      </c>
      <c r="B30" s="109"/>
      <c r="C30" s="110"/>
      <c r="D30" s="110">
        <v>0.26</v>
      </c>
      <c r="E30" s="111">
        <v>0.26</v>
      </c>
      <c r="F30" s="112"/>
      <c r="G30" s="113"/>
      <c r="H30" s="133">
        <v>0.26</v>
      </c>
      <c r="I30" s="133"/>
    </row>
    <row r="31" spans="1:9" ht="15">
      <c r="A31" s="14">
        <v>27</v>
      </c>
      <c r="B31" s="109"/>
      <c r="C31" s="110"/>
      <c r="D31" s="110">
        <v>0.26</v>
      </c>
      <c r="E31" s="111">
        <v>0.26</v>
      </c>
      <c r="F31" s="112">
        <v>0.26</v>
      </c>
      <c r="G31" s="113"/>
      <c r="H31" s="125">
        <v>0.26</v>
      </c>
      <c r="I31" s="125"/>
    </row>
    <row r="32" spans="1:9" ht="15">
      <c r="A32" s="14">
        <v>28</v>
      </c>
      <c r="B32" s="109"/>
      <c r="C32" s="110"/>
      <c r="D32" s="110">
        <v>0.26</v>
      </c>
      <c r="E32" s="111">
        <v>0.26</v>
      </c>
      <c r="F32" s="112">
        <v>0.24</v>
      </c>
      <c r="G32" s="113"/>
      <c r="H32" s="125">
        <v>0.26</v>
      </c>
      <c r="I32" s="125"/>
    </row>
    <row r="33" spans="1:9" ht="15">
      <c r="A33" s="14">
        <v>29</v>
      </c>
      <c r="B33" s="109"/>
      <c r="C33" s="110"/>
      <c r="D33" s="110"/>
      <c r="E33" s="111">
        <v>0.24</v>
      </c>
      <c r="F33" s="112">
        <v>0.24</v>
      </c>
      <c r="G33" s="113">
        <v>0.26</v>
      </c>
      <c r="H33" s="125">
        <v>0.26</v>
      </c>
      <c r="I33" s="125"/>
    </row>
    <row r="34" spans="1:9" ht="15">
      <c r="A34" s="14">
        <v>30</v>
      </c>
      <c r="B34" s="109"/>
      <c r="C34" s="110"/>
      <c r="D34" s="110">
        <v>0.28000000000000003</v>
      </c>
      <c r="E34" s="111">
        <v>0.26</v>
      </c>
      <c r="F34" s="112"/>
      <c r="G34" s="113"/>
      <c r="H34" s="125">
        <v>0.28000000000000003</v>
      </c>
      <c r="I34" s="125"/>
    </row>
    <row r="35" spans="1:9" ht="15.75" thickBot="1">
      <c r="A35" s="15">
        <v>31</v>
      </c>
      <c r="B35" s="114"/>
      <c r="C35" s="115"/>
      <c r="D35" s="115"/>
      <c r="E35" s="116">
        <v>0.28000000000000003</v>
      </c>
      <c r="F35" s="117">
        <v>0.28000000000000003</v>
      </c>
      <c r="G35" s="118">
        <v>0.26</v>
      </c>
      <c r="H35" s="132">
        <v>0.28000000000000003</v>
      </c>
      <c r="I35" s="132"/>
    </row>
    <row r="36" spans="1:9" ht="16.5" thickTop="1" thickBot="1">
      <c r="A36" s="137">
        <v>0.28000000000000003</v>
      </c>
      <c r="B36" s="137"/>
      <c r="C36" s="137"/>
      <c r="D36" s="137"/>
      <c r="E36" s="137"/>
      <c r="F36" s="138">
        <v>0.26</v>
      </c>
      <c r="G36" s="138"/>
      <c r="H36" s="138"/>
      <c r="I36" s="138"/>
    </row>
    <row r="37" spans="1:9" ht="33" customHeight="1" thickTop="1" thickBot="1">
      <c r="A37" s="139" t="s">
        <v>15</v>
      </c>
      <c r="B37" s="139"/>
      <c r="C37" s="139"/>
      <c r="D37" s="139"/>
      <c r="E37" s="119" t="s">
        <v>59</v>
      </c>
      <c r="F37" s="140" t="s">
        <v>59</v>
      </c>
      <c r="G37" s="140"/>
      <c r="H37" s="140" t="s">
        <v>16</v>
      </c>
      <c r="I37" s="140"/>
    </row>
    <row r="38" spans="1:9" ht="16.5" thickTop="1" thickBot="1">
      <c r="A38" s="141" t="s">
        <v>17</v>
      </c>
      <c r="B38" s="141"/>
      <c r="C38" s="141"/>
      <c r="D38" s="141"/>
      <c r="E38" s="119" t="s">
        <v>59</v>
      </c>
      <c r="F38" s="142" t="s">
        <v>59</v>
      </c>
      <c r="G38" s="142"/>
      <c r="H38" s="142" t="s">
        <v>59</v>
      </c>
      <c r="I38" s="142"/>
    </row>
    <row r="39" spans="1:9" ht="18" thickTop="1" thickBot="1">
      <c r="A39" s="143" t="s">
        <v>18</v>
      </c>
      <c r="B39" s="143"/>
      <c r="C39" s="143"/>
      <c r="D39" s="143"/>
      <c r="E39" s="119" t="s">
        <v>59</v>
      </c>
      <c r="F39" s="142"/>
      <c r="G39" s="142"/>
      <c r="H39" s="142"/>
      <c r="I39" s="142"/>
    </row>
    <row r="40" spans="1:9" ht="16.5" thickTop="1" thickBot="1">
      <c r="A40" s="134" t="s">
        <v>19</v>
      </c>
      <c r="B40" s="134"/>
      <c r="C40" s="134"/>
      <c r="D40" s="134"/>
      <c r="E40" s="134"/>
      <c r="F40" s="135" t="s">
        <v>64</v>
      </c>
      <c r="G40" s="135"/>
      <c r="H40" s="135"/>
      <c r="I40" s="135"/>
    </row>
    <row r="41" spans="1:9" ht="15" thickTop="1">
      <c r="A41" s="136"/>
      <c r="B41" s="136"/>
      <c r="C41" s="136"/>
      <c r="D41" s="136"/>
      <c r="E41" s="136"/>
      <c r="F41" s="136"/>
      <c r="G41" s="136"/>
      <c r="H41" s="136"/>
      <c r="I41" s="136"/>
    </row>
  </sheetData>
  <mergeCells count="48"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62"/>
  <sheetViews>
    <sheetView tabSelected="1" workbookViewId="0">
      <selection activeCell="K3" sqref="K3"/>
    </sheetView>
  </sheetViews>
  <sheetFormatPr defaultRowHeight="14.25"/>
  <cols>
    <col min="1" max="1" width="7.875" style="23" customWidth="1"/>
    <col min="2" max="2" width="14.25" style="24" customWidth="1"/>
    <col min="3" max="3" width="11.625" style="24" customWidth="1"/>
    <col min="4" max="4" width="8.875" style="24" customWidth="1"/>
    <col min="5" max="5" width="6.75" style="24" bestFit="1" customWidth="1"/>
    <col min="6" max="6" width="7.75" style="24" bestFit="1" customWidth="1"/>
    <col min="7" max="7" width="7.25" style="24" customWidth="1"/>
    <col min="8" max="8" width="9.125" style="24" hidden="1" customWidth="1"/>
    <col min="9" max="9" width="11.875" style="24" customWidth="1"/>
    <col min="10" max="10" width="14.125" style="24" customWidth="1"/>
    <col min="11" max="11" width="10.25" style="24" customWidth="1"/>
    <col min="12" max="12" width="7.75" style="24" customWidth="1"/>
    <col min="13" max="13" width="5.875" style="24" bestFit="1" customWidth="1"/>
    <col min="14" max="14" width="7" style="24" bestFit="1" customWidth="1"/>
    <col min="15" max="15" width="6.75" style="24" customWidth="1"/>
    <col min="16" max="16" width="8.375" style="24" hidden="1" customWidth="1"/>
    <col min="17" max="17" width="10.125" style="24" bestFit="1" customWidth="1"/>
    <col min="18" max="18" width="12.375" style="24" customWidth="1"/>
    <col min="19" max="19" width="6.8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4" t="s">
        <v>20</v>
      </c>
      <c r="C1" s="144"/>
      <c r="D1" s="144"/>
      <c r="E1" s="144"/>
      <c r="F1" s="144"/>
      <c r="G1" s="144"/>
      <c r="H1" s="144"/>
      <c r="I1" s="16"/>
      <c r="J1" s="145" t="s">
        <v>20</v>
      </c>
      <c r="K1" s="145"/>
      <c r="L1" s="145"/>
      <c r="M1" s="145"/>
      <c r="N1" s="145"/>
      <c r="O1" s="145"/>
      <c r="P1" s="145"/>
      <c r="Q1" s="145"/>
      <c r="R1" s="17" t="s">
        <v>21</v>
      </c>
      <c r="S1" s="81" t="s">
        <v>6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3</v>
      </c>
      <c r="B2" s="19"/>
      <c r="C2" s="78" t="s">
        <v>62</v>
      </c>
      <c r="D2" s="78"/>
      <c r="E2" s="78"/>
      <c r="F2" s="19"/>
      <c r="G2" s="61" t="s">
        <v>4</v>
      </c>
      <c r="I2" s="77" t="s">
        <v>56</v>
      </c>
      <c r="J2" s="62" t="s">
        <v>2</v>
      </c>
      <c r="K2" s="79">
        <v>44551</v>
      </c>
      <c r="L2" s="80"/>
      <c r="M2" s="80"/>
      <c r="N2" s="20"/>
      <c r="O2" s="19"/>
      <c r="P2" s="19"/>
      <c r="Q2" s="146" t="s">
        <v>22</v>
      </c>
      <c r="R2" s="146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>
      <c r="K3" s="24">
        <v>0.79</v>
      </c>
    </row>
    <row r="4" spans="1:210" ht="16.5" thickTop="1" thickBot="1">
      <c r="A4" s="25"/>
      <c r="B4" s="147" t="s">
        <v>23</v>
      </c>
      <c r="C4" s="147"/>
      <c r="D4" s="147"/>
      <c r="E4" s="147"/>
      <c r="F4" s="147"/>
      <c r="G4" s="147"/>
      <c r="H4" s="147"/>
      <c r="I4" s="147"/>
      <c r="J4" s="147" t="s">
        <v>24</v>
      </c>
      <c r="K4" s="147"/>
      <c r="L4" s="147"/>
      <c r="M4" s="147"/>
      <c r="N4" s="147"/>
      <c r="O4" s="147"/>
      <c r="P4" s="147"/>
      <c r="Q4" s="147"/>
      <c r="R4" s="26" t="s">
        <v>25</v>
      </c>
      <c r="S4" s="88"/>
    </row>
    <row r="5" spans="1:210" s="33" customFormat="1" ht="63" customHeight="1" thickTop="1" thickBot="1">
      <c r="A5" s="68" t="s">
        <v>26</v>
      </c>
      <c r="B5" s="27" t="s">
        <v>27</v>
      </c>
      <c r="C5" s="28" t="s">
        <v>28</v>
      </c>
      <c r="D5" s="84" t="s">
        <v>29</v>
      </c>
      <c r="E5" s="29" t="s">
        <v>48</v>
      </c>
      <c r="F5" s="30" t="s">
        <v>30</v>
      </c>
      <c r="G5" s="30" t="s">
        <v>31</v>
      </c>
      <c r="H5" s="60" t="s">
        <v>49</v>
      </c>
      <c r="I5" s="29" t="s">
        <v>32</v>
      </c>
      <c r="J5" s="31" t="s">
        <v>33</v>
      </c>
      <c r="K5" s="28" t="s">
        <v>34</v>
      </c>
      <c r="L5" s="85" t="s">
        <v>51</v>
      </c>
      <c r="M5" s="29" t="s">
        <v>46</v>
      </c>
      <c r="N5" s="30" t="s">
        <v>35</v>
      </c>
      <c r="O5" s="30" t="s">
        <v>36</v>
      </c>
      <c r="P5" s="32" t="s">
        <v>47</v>
      </c>
      <c r="Q5" s="29" t="s">
        <v>50</v>
      </c>
      <c r="R5" s="29" t="s">
        <v>53</v>
      </c>
      <c r="S5" s="29" t="s">
        <v>52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37</v>
      </c>
      <c r="C6" s="35" t="s">
        <v>38</v>
      </c>
      <c r="D6" s="36" t="s">
        <v>39</v>
      </c>
      <c r="E6" s="37" t="s">
        <v>40</v>
      </c>
      <c r="F6" s="37"/>
      <c r="G6" s="34" t="s">
        <v>41</v>
      </c>
      <c r="H6" s="35" t="s">
        <v>42</v>
      </c>
      <c r="I6" s="35" t="s">
        <v>43</v>
      </c>
      <c r="J6" s="38" t="s">
        <v>37</v>
      </c>
      <c r="K6" s="38" t="s">
        <v>38</v>
      </c>
      <c r="L6" s="38" t="s">
        <v>39</v>
      </c>
      <c r="M6" s="38" t="s">
        <v>40</v>
      </c>
      <c r="N6" s="89"/>
      <c r="O6" s="34" t="s">
        <v>41</v>
      </c>
      <c r="P6" s="39" t="s">
        <v>42</v>
      </c>
      <c r="Q6" s="35" t="s">
        <v>43</v>
      </c>
      <c r="R6" s="35" t="s">
        <v>43</v>
      </c>
      <c r="S6" s="35" t="s">
        <v>44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>
        <v>0.87</v>
      </c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125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1.1200000000000001</v>
      </c>
      <c r="K8" s="86">
        <v>1401</v>
      </c>
      <c r="L8" s="123">
        <v>50</v>
      </c>
      <c r="M8" s="52">
        <f>L8*J8</f>
        <v>56.000000000000007</v>
      </c>
      <c r="N8" s="76">
        <v>7.1</v>
      </c>
      <c r="O8" s="82">
        <v>8</v>
      </c>
      <c r="P8" s="52">
        <f>IF(N8=0, "",IF(N8&lt;12.5,(0.353*$S$2)*(12.006+EXP(2.46-0.073*O8+0.125*J8+0.389*N8)),(0.361*$S$2)*(-2.261+EXP(2.69-0.065*O8+0.111*J8+0.361*N8))))</f>
        <v>46.19375415292788</v>
      </c>
      <c r="Q8" s="59">
        <f t="shared" ref="Q8" si="0">IF(P8="", "",(M8/P8)*100)</f>
        <v>121.2285102756702</v>
      </c>
      <c r="R8" s="83">
        <f>IF(I8="", Q8,(I8+Q8))</f>
        <v>121.2285102756702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1.1100000000000001</v>
      </c>
      <c r="K9" s="86">
        <v>135</v>
      </c>
      <c r="L9" s="123">
        <v>50</v>
      </c>
      <c r="M9" s="52">
        <f t="shared" ref="M9:M38" si="4">L9*J9</f>
        <v>55.500000000000007</v>
      </c>
      <c r="N9" s="76">
        <v>7.1</v>
      </c>
      <c r="O9" s="82">
        <v>8</v>
      </c>
      <c r="P9" s="52">
        <f t="shared" ref="P9:P38" si="5">IF(N9=0, "",IF(N9&lt;12.5,(0.353*$S$2)*(12.006+EXP(2.46-0.073*O9+0.125*J9+0.389*N9)),(0.361*$S$2)*(-2.261+EXP(2.69-0.065*O9+0.111*J9+0.361*N9))))</f>
        <v>46.14134237192431</v>
      </c>
      <c r="Q9" s="59">
        <f t="shared" ref="Q9:Q38" si="6">IF(P9="", "",(M9/P9)*100)</f>
        <v>120.28258638996635</v>
      </c>
      <c r="R9" s="59">
        <f t="shared" ref="R9:R38" si="7">IF(I9="", Q9,(I9+Q9))</f>
        <v>120.28258638996635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1.1100000000000001</v>
      </c>
      <c r="K10" s="86">
        <v>120</v>
      </c>
      <c r="L10" s="123">
        <v>50</v>
      </c>
      <c r="M10" s="52">
        <f t="shared" si="4"/>
        <v>55.500000000000007</v>
      </c>
      <c r="N10" s="76">
        <v>7.1</v>
      </c>
      <c r="O10" s="82">
        <v>8</v>
      </c>
      <c r="P10" s="52">
        <f t="shared" si="5"/>
        <v>46.14134237192431</v>
      </c>
      <c r="Q10" s="59">
        <f t="shared" si="6"/>
        <v>120.28258638996635</v>
      </c>
      <c r="R10" s="59">
        <f t="shared" si="7"/>
        <v>120.28258638996635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1.1000000000000001</v>
      </c>
      <c r="K11" s="86">
        <v>115</v>
      </c>
      <c r="L11" s="123">
        <v>50</v>
      </c>
      <c r="M11" s="52">
        <f t="shared" si="4"/>
        <v>55.000000000000007</v>
      </c>
      <c r="N11" s="76">
        <v>7.1</v>
      </c>
      <c r="O11" s="82">
        <v>8</v>
      </c>
      <c r="P11" s="52">
        <f t="shared" si="5"/>
        <v>46.0889960647173</v>
      </c>
      <c r="Q11" s="59">
        <f t="shared" si="6"/>
        <v>119.33434159158087</v>
      </c>
      <c r="R11" s="59">
        <f t="shared" si="7"/>
        <v>119.33434159158087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1.0900000000000001</v>
      </c>
      <c r="K12" s="86">
        <v>140</v>
      </c>
      <c r="L12" s="123">
        <v>50</v>
      </c>
      <c r="M12" s="52">
        <f t="shared" si="4"/>
        <v>54.500000000000007</v>
      </c>
      <c r="N12" s="76">
        <v>7</v>
      </c>
      <c r="O12" s="82">
        <v>8</v>
      </c>
      <c r="P12" s="52">
        <f t="shared" si="5"/>
        <v>44.441968633920993</v>
      </c>
      <c r="Q12" s="59">
        <f t="shared" si="6"/>
        <v>122.63183129651478</v>
      </c>
      <c r="R12" s="59">
        <f t="shared" si="7"/>
        <v>122.63183129651478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1.08</v>
      </c>
      <c r="K13" s="86">
        <v>145</v>
      </c>
      <c r="L13" s="123">
        <v>50</v>
      </c>
      <c r="M13" s="52">
        <f t="shared" si="4"/>
        <v>54</v>
      </c>
      <c r="N13" s="76">
        <v>7</v>
      </c>
      <c r="O13" s="82">
        <v>8</v>
      </c>
      <c r="P13" s="52">
        <f t="shared" si="5"/>
        <v>44.391745216803805</v>
      </c>
      <c r="Q13" s="59">
        <f t="shared" si="6"/>
        <v>121.64423754071993</v>
      </c>
      <c r="R13" s="59">
        <f t="shared" si="7"/>
        <v>121.64423754071993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1.0900000000000001</v>
      </c>
      <c r="K14" s="86">
        <v>180</v>
      </c>
      <c r="L14" s="123">
        <v>50</v>
      </c>
      <c r="M14" s="52">
        <f t="shared" si="4"/>
        <v>54.500000000000007</v>
      </c>
      <c r="N14" s="76">
        <v>7</v>
      </c>
      <c r="O14" s="82">
        <v>8</v>
      </c>
      <c r="P14" s="52">
        <f t="shared" si="5"/>
        <v>44.441968633920993</v>
      </c>
      <c r="Q14" s="59">
        <f t="shared" si="6"/>
        <v>122.63183129651478</v>
      </c>
      <c r="R14" s="59">
        <f t="shared" si="7"/>
        <v>122.63183129651478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1.1100000000000001</v>
      </c>
      <c r="K15" s="86">
        <v>135</v>
      </c>
      <c r="L15" s="123">
        <v>50</v>
      </c>
      <c r="M15" s="52">
        <f t="shared" si="4"/>
        <v>55.500000000000007</v>
      </c>
      <c r="N15" s="76">
        <v>7</v>
      </c>
      <c r="O15" s="82">
        <v>8</v>
      </c>
      <c r="P15" s="52">
        <f t="shared" si="5"/>
        <v>44.542604002302035</v>
      </c>
      <c r="Q15" s="59">
        <f t="shared" si="6"/>
        <v>124.59981009895982</v>
      </c>
      <c r="R15" s="59">
        <f t="shared" si="7"/>
        <v>124.59981009895982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1.1200000000000001</v>
      </c>
      <c r="K16" s="120">
        <v>140</v>
      </c>
      <c r="L16" s="123">
        <v>50</v>
      </c>
      <c r="M16" s="52">
        <f t="shared" si="4"/>
        <v>56.000000000000007</v>
      </c>
      <c r="N16" s="76">
        <v>7</v>
      </c>
      <c r="O16" s="82">
        <v>8</v>
      </c>
      <c r="P16" s="52">
        <f t="shared" si="5"/>
        <v>44.593016110808641</v>
      </c>
      <c r="Q16" s="59">
        <f t="shared" si="6"/>
        <v>125.58020265067134</v>
      </c>
      <c r="R16" s="59">
        <f t="shared" si="7"/>
        <v>125.58020265067134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1.1299999999999999</v>
      </c>
      <c r="K17" s="120">
        <v>160</v>
      </c>
      <c r="L17" s="123">
        <v>50</v>
      </c>
      <c r="M17" s="52">
        <f t="shared" si="4"/>
        <v>56.499999999999993</v>
      </c>
      <c r="N17" s="76">
        <v>7</v>
      </c>
      <c r="O17" s="82">
        <v>8</v>
      </c>
      <c r="P17" s="52">
        <f t="shared" si="5"/>
        <v>44.643491273851758</v>
      </c>
      <c r="Q17" s="59">
        <f t="shared" si="6"/>
        <v>126.55820229967709</v>
      </c>
      <c r="R17" s="59">
        <f t="shared" si="7"/>
        <v>126.55820229967709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1.1200000000000001</v>
      </c>
      <c r="K18" s="120">
        <v>180</v>
      </c>
      <c r="L18" s="123">
        <v>50</v>
      </c>
      <c r="M18" s="52">
        <f t="shared" si="4"/>
        <v>56.000000000000007</v>
      </c>
      <c r="N18" s="76">
        <v>7</v>
      </c>
      <c r="O18" s="82">
        <v>8</v>
      </c>
      <c r="P18" s="52">
        <f t="shared" si="5"/>
        <v>44.593016110808641</v>
      </c>
      <c r="Q18" s="59">
        <f t="shared" si="6"/>
        <v>125.58020265067134</v>
      </c>
      <c r="R18" s="59">
        <f t="shared" si="7"/>
        <v>125.58020265067134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1.1000000000000001</v>
      </c>
      <c r="K19" s="120">
        <v>170</v>
      </c>
      <c r="L19" s="123">
        <v>50</v>
      </c>
      <c r="M19" s="52">
        <f t="shared" si="4"/>
        <v>55.000000000000007</v>
      </c>
      <c r="N19" s="76">
        <v>7</v>
      </c>
      <c r="O19" s="82">
        <v>8</v>
      </c>
      <c r="P19" s="52">
        <f t="shared" si="5"/>
        <v>44.49225486956297</v>
      </c>
      <c r="Q19" s="59">
        <f t="shared" si="6"/>
        <v>123.61702089777734</v>
      </c>
      <c r="R19" s="59">
        <f t="shared" si="7"/>
        <v>123.61702089777734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1.1399999999999999</v>
      </c>
      <c r="K20" s="120">
        <v>165</v>
      </c>
      <c r="L20" s="123">
        <v>50</v>
      </c>
      <c r="M20" s="52">
        <f t="shared" si="4"/>
        <v>56.999999999999993</v>
      </c>
      <c r="N20" s="76">
        <v>7</v>
      </c>
      <c r="O20" s="82">
        <v>8</v>
      </c>
      <c r="P20" s="52">
        <f t="shared" si="5"/>
        <v>44.694029570298873</v>
      </c>
      <c r="Q20" s="59">
        <f t="shared" si="6"/>
        <v>127.5338127888987</v>
      </c>
      <c r="R20" s="59">
        <f t="shared" si="7"/>
        <v>127.5338127888987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1.1200000000000001</v>
      </c>
      <c r="K21" s="120">
        <v>145</v>
      </c>
      <c r="L21" s="123">
        <v>50</v>
      </c>
      <c r="M21" s="52">
        <f t="shared" si="4"/>
        <v>56.000000000000007</v>
      </c>
      <c r="N21" s="76">
        <v>6.9</v>
      </c>
      <c r="O21" s="82">
        <v>8</v>
      </c>
      <c r="P21" s="52">
        <f t="shared" si="5"/>
        <v>43.053351204850415</v>
      </c>
      <c r="Q21" s="59">
        <f t="shared" si="6"/>
        <v>130.07117549003019</v>
      </c>
      <c r="R21" s="59">
        <f t="shared" si="7"/>
        <v>130.07117549003019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1.1299999999999999</v>
      </c>
      <c r="K22" s="120">
        <v>160</v>
      </c>
      <c r="L22" s="123">
        <v>50</v>
      </c>
      <c r="M22" s="52">
        <f t="shared" si="4"/>
        <v>56.499999999999993</v>
      </c>
      <c r="N22" s="76">
        <v>6.9</v>
      </c>
      <c r="O22" s="82">
        <v>8</v>
      </c>
      <c r="P22" s="52">
        <f t="shared" si="5"/>
        <v>43.101900583396485</v>
      </c>
      <c r="Q22" s="59">
        <f t="shared" si="6"/>
        <v>131.08470678846274</v>
      </c>
      <c r="R22" s="59">
        <f t="shared" si="7"/>
        <v>131.08470678846274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1.07</v>
      </c>
      <c r="K23" s="120">
        <v>130</v>
      </c>
      <c r="L23" s="123">
        <v>50</v>
      </c>
      <c r="M23" s="52">
        <f t="shared" si="4"/>
        <v>53.5</v>
      </c>
      <c r="N23" s="76">
        <v>6.9</v>
      </c>
      <c r="O23" s="82">
        <v>7</v>
      </c>
      <c r="P23" s="52">
        <f t="shared" si="5"/>
        <v>45.732696408823251</v>
      </c>
      <c r="Q23" s="59">
        <f t="shared" si="6"/>
        <v>116.98413651743087</v>
      </c>
      <c r="R23" s="59">
        <f t="shared" si="7"/>
        <v>116.98413651743087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1.03</v>
      </c>
      <c r="K24" s="120">
        <v>160</v>
      </c>
      <c r="L24" s="123">
        <v>50</v>
      </c>
      <c r="M24" s="52">
        <f t="shared" si="4"/>
        <v>51.5</v>
      </c>
      <c r="N24" s="76">
        <v>6.9</v>
      </c>
      <c r="O24" s="82">
        <v>7</v>
      </c>
      <c r="P24" s="52">
        <f t="shared" si="5"/>
        <v>45.525741335618413</v>
      </c>
      <c r="Q24" s="59">
        <v>134</v>
      </c>
      <c r="R24" s="59">
        <f t="shared" si="7"/>
        <v>134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1.02</v>
      </c>
      <c r="K25" s="120">
        <v>145</v>
      </c>
      <c r="L25" s="123">
        <v>50</v>
      </c>
      <c r="M25" s="52">
        <f t="shared" si="4"/>
        <v>51</v>
      </c>
      <c r="N25" s="76">
        <v>6.9</v>
      </c>
      <c r="O25" s="82">
        <v>7</v>
      </c>
      <c r="P25" s="52">
        <f t="shared" si="5"/>
        <v>45.474164048968817</v>
      </c>
      <c r="Q25" s="59">
        <f t="shared" si="6"/>
        <v>112.15159435384166</v>
      </c>
      <c r="R25" s="59">
        <f t="shared" si="7"/>
        <v>112.15159435384166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1.01</v>
      </c>
      <c r="K26" s="120">
        <v>145</v>
      </c>
      <c r="L26" s="123">
        <v>50</v>
      </c>
      <c r="M26" s="52">
        <f t="shared" si="4"/>
        <v>50.5</v>
      </c>
      <c r="N26" s="76">
        <v>6.9</v>
      </c>
      <c r="O26" s="82">
        <v>7</v>
      </c>
      <c r="P26" s="52">
        <f t="shared" si="5"/>
        <v>45.422651193649585</v>
      </c>
      <c r="Q26" s="59">
        <f t="shared" si="6"/>
        <v>111.17801069053466</v>
      </c>
      <c r="R26" s="59">
        <f t="shared" si="7"/>
        <v>111.17801069053466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1.04</v>
      </c>
      <c r="K27" s="120">
        <v>160</v>
      </c>
      <c r="L27" s="123">
        <v>50</v>
      </c>
      <c r="M27" s="52">
        <f t="shared" si="4"/>
        <v>52</v>
      </c>
      <c r="N27" s="76">
        <v>6.9</v>
      </c>
      <c r="O27" s="82">
        <v>7</v>
      </c>
      <c r="P27" s="52">
        <f t="shared" si="5"/>
        <v>45.577383134187798</v>
      </c>
      <c r="Q27" s="59">
        <f t="shared" si="6"/>
        <v>114.09167535332799</v>
      </c>
      <c r="R27" s="59">
        <f t="shared" si="7"/>
        <v>114.09167535332799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1.07</v>
      </c>
      <c r="K28" s="120">
        <v>150</v>
      </c>
      <c r="L28" s="123">
        <v>50</v>
      </c>
      <c r="M28" s="52">
        <f t="shared" si="4"/>
        <v>53.5</v>
      </c>
      <c r="N28" s="76">
        <v>6.9</v>
      </c>
      <c r="O28" s="82">
        <v>7</v>
      </c>
      <c r="P28" s="52">
        <f t="shared" si="5"/>
        <v>45.732696408823251</v>
      </c>
      <c r="Q28" s="59">
        <f t="shared" si="6"/>
        <v>116.98413651743087</v>
      </c>
      <c r="R28" s="59">
        <f t="shared" si="7"/>
        <v>116.98413651743087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1.08</v>
      </c>
      <c r="K29" s="120">
        <v>160</v>
      </c>
      <c r="L29" s="123">
        <v>50</v>
      </c>
      <c r="M29" s="52">
        <f t="shared" si="4"/>
        <v>54</v>
      </c>
      <c r="N29" s="76">
        <v>6.9</v>
      </c>
      <c r="O29" s="82">
        <v>7</v>
      </c>
      <c r="P29" s="52">
        <f t="shared" si="5"/>
        <v>45.784597062985263</v>
      </c>
      <c r="Q29" s="59">
        <f t="shared" si="6"/>
        <v>117.94359558458692</v>
      </c>
      <c r="R29" s="59">
        <f t="shared" si="7"/>
        <v>117.94359558458692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1.1000000000000001</v>
      </c>
      <c r="K30" s="120">
        <v>110</v>
      </c>
      <c r="L30" s="123">
        <v>50</v>
      </c>
      <c r="M30" s="52">
        <f t="shared" si="4"/>
        <v>55.000000000000007</v>
      </c>
      <c r="N30" s="76">
        <v>7</v>
      </c>
      <c r="O30" s="82">
        <v>7</v>
      </c>
      <c r="P30" s="52">
        <f t="shared" si="5"/>
        <v>47.540722267732953</v>
      </c>
      <c r="Q30" s="59">
        <f t="shared" si="6"/>
        <v>115.69029113663645</v>
      </c>
      <c r="R30" s="59">
        <f t="shared" si="7"/>
        <v>115.69029113663645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1.1000000000000001</v>
      </c>
      <c r="K31" s="120">
        <v>125</v>
      </c>
      <c r="L31" s="123">
        <v>50</v>
      </c>
      <c r="M31" s="52">
        <v>44</v>
      </c>
      <c r="N31" s="76">
        <v>7</v>
      </c>
      <c r="O31" s="82">
        <v>7</v>
      </c>
      <c r="P31" s="52" t="e">
        <f>IF(N31=0, "",IF(N31&lt;12.5,(0.353*$S$2)*(12.006+EXP(2.46-0.073*O31+0.125*#REF!+0.389*N31)),(0.361*$S$2)*(-2.261+EXP(2.69-0.065*O31+0.111*#REF!+0.361*N31))))</f>
        <v>#REF!</v>
      </c>
      <c r="Q31" s="59">
        <v>141</v>
      </c>
      <c r="R31" s="59">
        <f t="shared" si="7"/>
        <v>141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24">
        <v>1.1200000000000001</v>
      </c>
      <c r="K32" s="120">
        <v>160</v>
      </c>
      <c r="L32" s="123">
        <v>50</v>
      </c>
      <c r="M32" s="52">
        <f>L32*J31</f>
        <v>55.000000000000007</v>
      </c>
      <c r="N32" s="76">
        <v>6.9</v>
      </c>
      <c r="O32" s="82">
        <v>7</v>
      </c>
      <c r="P32" s="52">
        <f>IF(N32=0, "",IF(N32&lt;12.5,(0.353*$S$2)*(12.006+EXP(2.46-0.073*O32+0.125*J31+0.389*N32)),(0.361*$S$2)*(-2.261+EXP(2.69-0.065*O32+0.111*J31+0.361*N32))))</f>
        <v>45.888593201651389</v>
      </c>
      <c r="Q32" s="59">
        <f t="shared" si="6"/>
        <v>119.85549384421034</v>
      </c>
      <c r="R32" s="59">
        <f t="shared" si="7"/>
        <v>119.85549384421034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1.0900000000000001</v>
      </c>
      <c r="K33" s="120">
        <v>175</v>
      </c>
      <c r="L33" s="123">
        <v>50</v>
      </c>
      <c r="M33" s="52">
        <f t="shared" si="4"/>
        <v>54.500000000000007</v>
      </c>
      <c r="N33" s="76">
        <v>6.9</v>
      </c>
      <c r="O33" s="82">
        <v>7</v>
      </c>
      <c r="P33" s="52">
        <f t="shared" si="5"/>
        <v>45.836562633529226</v>
      </c>
      <c r="Q33" s="59">
        <f t="shared" si="6"/>
        <v>118.90071346696823</v>
      </c>
      <c r="R33" s="59">
        <f t="shared" si="7"/>
        <v>118.90071346696823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1.08</v>
      </c>
      <c r="K34" s="120">
        <v>165</v>
      </c>
      <c r="L34" s="123">
        <v>50</v>
      </c>
      <c r="M34" s="52">
        <f t="shared" si="4"/>
        <v>54</v>
      </c>
      <c r="N34" s="76">
        <v>6.9</v>
      </c>
      <c r="O34" s="82">
        <v>7</v>
      </c>
      <c r="P34" s="52">
        <f t="shared" si="5"/>
        <v>45.784597062985263</v>
      </c>
      <c r="Q34" s="59">
        <f t="shared" si="6"/>
        <v>117.94359558458692</v>
      </c>
      <c r="R34" s="59">
        <f t="shared" si="7"/>
        <v>117.94359558458692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1.0900000000000001</v>
      </c>
      <c r="K35" s="120">
        <v>160</v>
      </c>
      <c r="L35" s="123">
        <v>50</v>
      </c>
      <c r="M35" s="52">
        <f t="shared" si="4"/>
        <v>54.500000000000007</v>
      </c>
      <c r="N35" s="76">
        <v>6.9</v>
      </c>
      <c r="O35" s="82">
        <v>7</v>
      </c>
      <c r="P35" s="52">
        <f t="shared" si="5"/>
        <v>45.836562633529226</v>
      </c>
      <c r="Q35" s="59">
        <f t="shared" si="6"/>
        <v>118.90071346696823</v>
      </c>
      <c r="R35" s="59">
        <f t="shared" si="7"/>
        <v>118.90071346696823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1.1000000000000001</v>
      </c>
      <c r="K36" s="120">
        <v>170</v>
      </c>
      <c r="L36" s="123">
        <v>50</v>
      </c>
      <c r="M36" s="52">
        <f t="shared" si="4"/>
        <v>55.000000000000007</v>
      </c>
      <c r="N36" s="76">
        <v>6.9</v>
      </c>
      <c r="O36" s="82">
        <v>7</v>
      </c>
      <c r="P36" s="52">
        <f t="shared" si="5"/>
        <v>45.888593201651389</v>
      </c>
      <c r="Q36" s="59">
        <f t="shared" si="6"/>
        <v>119.85549384421034</v>
      </c>
      <c r="R36" s="59">
        <f t="shared" si="7"/>
        <v>119.85549384421034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1.1100000000000001</v>
      </c>
      <c r="K37" s="120">
        <v>165</v>
      </c>
      <c r="L37" s="123">
        <v>50</v>
      </c>
      <c r="M37" s="52">
        <f t="shared" si="4"/>
        <v>55.500000000000007</v>
      </c>
      <c r="N37" s="76">
        <v>6.9</v>
      </c>
      <c r="O37" s="82">
        <v>7</v>
      </c>
      <c r="P37" s="52">
        <f t="shared" si="5"/>
        <v>45.940688848649565</v>
      </c>
      <c r="Q37" s="59">
        <f t="shared" si="6"/>
        <v>120.8079403921072</v>
      </c>
      <c r="R37" s="59">
        <f t="shared" si="7"/>
        <v>120.8079403921072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>
        <v>1.1299999999999999</v>
      </c>
      <c r="K38" s="121">
        <v>130</v>
      </c>
      <c r="L38" s="124">
        <v>50</v>
      </c>
      <c r="M38" s="92">
        <f t="shared" si="4"/>
        <v>56.499999999999993</v>
      </c>
      <c r="N38" s="93">
        <v>6.9</v>
      </c>
      <c r="O38" s="94">
        <v>7</v>
      </c>
      <c r="P38" s="92">
        <f t="shared" si="5"/>
        <v>46.045075704973428</v>
      </c>
      <c r="Q38" s="96">
        <f t="shared" si="6"/>
        <v>122.705846683834</v>
      </c>
      <c r="R38" s="96">
        <f t="shared" si="7"/>
        <v>122.705846683834</v>
      </c>
      <c r="S38" s="99" t="s">
        <v>59</v>
      </c>
    </row>
    <row r="39" spans="1:210" ht="14.25" customHeight="1" thickTop="1">
      <c r="B39" s="54" t="s">
        <v>61</v>
      </c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/>
      <c r="Q39" s="55"/>
      <c r="S39" s="87"/>
    </row>
    <row r="40" spans="1:210" ht="18.75">
      <c r="A40" s="57" t="s">
        <v>55</v>
      </c>
      <c r="S40" s="58" t="s">
        <v>45</v>
      </c>
    </row>
    <row r="41" spans="1:210" ht="17.25">
      <c r="A41" s="57" t="s">
        <v>54</v>
      </c>
      <c r="S41" s="122" t="s">
        <v>58</v>
      </c>
    </row>
    <row r="62" spans="1:1">
      <c r="A62" s="23" t="s">
        <v>63</v>
      </c>
    </row>
  </sheetData>
  <sheetProtection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Turbidity</vt:lpstr>
      <vt:lpstr>CTs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Jan</cp:lastModifiedBy>
  <cp:revision>4</cp:revision>
  <cp:lastPrinted>2015-05-08T19:24:59Z</cp:lastPrinted>
  <dcterms:created xsi:type="dcterms:W3CDTF">2008-11-12T13:47:25Z</dcterms:created>
  <dcterms:modified xsi:type="dcterms:W3CDTF">2022-01-07T22:49:21Z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