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WS\DMCE_Unit\data_entry\Remote Data\LindaProofs\swtr3887\7-5\"/>
    </mc:Choice>
  </mc:AlternateContent>
  <xr:revisionPtr revIDLastSave="0" documentId="13_ncr:1_{EED5576C-94B5-40E4-B588-B40E21CD0FA6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6855" yWindow="1035" windowWidth="17265" windowHeight="13785" tabRatio="680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H36" i="32" s="1"/>
  <c r="G37" i="32"/>
  <c r="G38" i="32"/>
  <c r="D11" i="32"/>
  <c r="H11" i="32" s="1"/>
  <c r="D12" i="32"/>
  <c r="H12" i="32" s="1"/>
  <c r="D13" i="32"/>
  <c r="D14" i="32"/>
  <c r="D15" i="32"/>
  <c r="D16" i="32"/>
  <c r="D17" i="32"/>
  <c r="D18" i="32"/>
  <c r="D19" i="32"/>
  <c r="D20" i="32"/>
  <c r="D21" i="32"/>
  <c r="D22" i="32"/>
  <c r="D23" i="32"/>
  <c r="D24" i="32"/>
  <c r="D25" i="32"/>
  <c r="D26" i="32"/>
  <c r="D27" i="32"/>
  <c r="D28" i="32"/>
  <c r="D29" i="32"/>
  <c r="D30" i="32"/>
  <c r="D31" i="32"/>
  <c r="D32" i="32"/>
  <c r="D33" i="32"/>
  <c r="D34" i="32"/>
  <c r="D35" i="32"/>
  <c r="D36" i="32"/>
  <c r="D37" i="32"/>
  <c r="D38" i="32"/>
  <c r="B3" i="29"/>
  <c r="E9" i="29"/>
  <c r="B4" i="29"/>
  <c r="C4" i="29" s="1"/>
  <c r="B7" i="29"/>
  <c r="B6" i="29"/>
  <c r="B5" i="29"/>
  <c r="C44" i="31"/>
  <c r="H44" i="31"/>
  <c r="H38" i="32" l="1"/>
  <c r="H37" i="32"/>
  <c r="H30" i="32"/>
  <c r="H35" i="32"/>
  <c r="H34" i="32"/>
  <c r="H33" i="32"/>
  <c r="H32" i="32"/>
  <c r="H31" i="32"/>
  <c r="H29" i="32"/>
  <c r="H28" i="32"/>
  <c r="H27" i="32"/>
  <c r="H26" i="32"/>
  <c r="H24" i="32"/>
  <c r="H19" i="32"/>
  <c r="H18" i="32"/>
  <c r="H16" i="32"/>
  <c r="H13" i="32"/>
  <c r="H20" i="32"/>
  <c r="H25" i="32"/>
  <c r="H23" i="32"/>
  <c r="H22" i="32"/>
  <c r="H21" i="32"/>
  <c r="H17" i="32"/>
  <c r="H15" i="32"/>
  <c r="H14" i="32"/>
  <c r="G8" i="32" l="1"/>
  <c r="D9" i="32"/>
  <c r="H9" i="32" s="1"/>
  <c r="D10" i="32"/>
  <c r="H10" i="32" s="1"/>
  <c r="D8" i="32"/>
  <c r="H8" i="32" l="1"/>
  <c r="A46" i="31" s="1"/>
  <c r="F3" i="29"/>
  <c r="E3" i="29"/>
</calcChain>
</file>

<file path=xl/sharedStrings.xml><?xml version="1.0" encoding="utf-8"?>
<sst xmlns="http://schemas.openxmlformats.org/spreadsheetml/2006/main" count="174" uniqueCount="136">
  <si>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</si>
  <si>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</si>
  <si>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</si>
  <si>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</si>
  <si>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</si>
  <si>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</si>
  <si>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</si>
  <si>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</si>
  <si>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</si>
  <si>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</si>
  <si>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</si>
  <si>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</si>
  <si>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</si>
  <si>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</si>
  <si>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</si>
  <si>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</si>
  <si>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</si>
  <si>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</si>
  <si>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</si>
  <si>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</si>
  <si>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</si>
  <si>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</si>
  <si>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</si>
  <si>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</si>
  <si>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</si>
  <si>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</si>
  <si>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</si>
  <si>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</si>
  <si>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</si>
  <si>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Compliance summary (operator to complete any blank fields)</t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</si>
  <si>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</si>
  <si>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</si>
  <si>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</si>
  <si>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</si>
  <si>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</si>
  <si>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</si>
  <si>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</si>
  <si>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</si>
  <si>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</si>
  <si>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</si>
  <si>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</si>
  <si>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</si>
  <si>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</si>
  <si>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</si>
  <si>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</si>
  <si>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</si>
  <si>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</si>
  <si>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</si>
  <si>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</si>
  <si>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</si>
  <si>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</si>
  <si>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</si>
  <si>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</si>
  <si>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</si>
  <si>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</si>
  <si>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</si>
  <si>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</si>
  <si>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</si>
  <si>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</si>
  <si>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</si>
  <si>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</si>
  <si>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</si>
  <si>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</si>
  <si>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</si>
  <si>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</si>
  <si>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</si>
  <si>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Highest IFE [NTU]    (&gt;15 min duration)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</si>
  <si>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</si>
  <si>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</si>
  <si>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</si>
  <si>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</si>
  <si>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</si>
  <si>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</si>
  <si>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</si>
  <si>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</si>
  <si>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</si>
  <si>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</si>
  <si>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</si>
  <si>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</si>
  <si>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</si>
  <si>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</si>
  <si>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</si>
  <si>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</si>
  <si>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</si>
  <si>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</si>
  <si>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</si>
  <si>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</si>
  <si>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</si>
  <si>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</si>
  <si>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</si>
  <si>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</si>
  <si>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</si>
  <si>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</si>
  <si>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</si>
  <si>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</si>
  <si>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</si>
  <si>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</si>
  <si>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</si>
  <si>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</si>
  <si>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</si>
  <si>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</si>
  <si>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</si>
  <si>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</si>
  <si>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r>
      <t xml:space="preserve">Minimum test pressure </t>
    </r>
    <r>
      <rPr>
        <b/>
        <sz val="10"/>
        <rFont val="Arial"/>
        <family val="2"/>
      </rPr>
      <t>applied || req'd</t>
    </r>
    <r>
      <rPr>
        <sz val="10"/>
        <rFont val="Arial"/>
        <family val="2"/>
      </rPr>
      <t>: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</si>
  <si>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</si>
  <si>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</si>
  <si>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</si>
  <si>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</si>
  <si>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</si>
  <si>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</si>
  <si>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</si>
  <si>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</si>
  <si>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</si>
  <si>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</si>
  <si>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</si>
  <si>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</si>
  <si>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</si>
  <si>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</si>
  <si>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</si>
  <si>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</si>
  <si>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</si>
  <si>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</si>
  <si>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</si>
  <si>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</si>
  <si>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</si>
  <si>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</si>
  <si>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</si>
  <si>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</si>
  <si>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>City of Creswell</t>
  </si>
  <si>
    <t>B</t>
  </si>
  <si>
    <t>Highest</t>
  </si>
  <si>
    <t>Y</t>
  </si>
  <si>
    <t>.00246</t>
  </si>
  <si>
    <t>Lane</t>
  </si>
  <si>
    <t>____23 psi   ||   __17.5 psi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</si>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</sst>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  <numFmt numFmtId="172" formatCode="0.0000"/>
  </numFmts>
  <fonts count="64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u/>
      <sz val="10"/>
      <name val="Arial"/>
      <family val="2"/>
    </font>
    <font>
      <vertAlign val="sub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</cellStyleXfs>
  <cellXfs count="226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0" fillId="0" borderId="7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5" fillId="0" borderId="2" xfId="0" applyFont="1" applyBorder="1" applyAlignment="1" applyProtection="1">
      <alignment horizontal="center"/>
      <protection locked="0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19" xfId="0" applyFont="1" applyBorder="1" applyAlignment="1" applyProtection="1">
      <alignment vertical="center"/>
      <protection locked="0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6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72" fontId="4" fillId="0" borderId="8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</cellXfs>
  <cellStyles count="5">
    <cellStyle name="Comma" xfId="4" builtinId="3"/>
    <cellStyle name="Hyperlink" xfId="3" builtinId="8"/>
    <cellStyle name="Normal" xfId="0" builtinId="0"/>
    <cellStyle name="Normal 2" xfId="1" xr:uid="{00000000-0005-0000-0000-000001000000}"/>
    <cellStyle name="Normal 3" xfId="2" xr:uid="{00000000-0005-0000-0000-000002000000}"/>
  </cellStyles>
  <dxfs count="3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H50"/>
  <sheetViews>
    <sheetView showGridLines="0" tabSelected="1" view="pageLayout" zoomScaleNormal="100" workbookViewId="0">
      <selection activeCell="A11" sqref="A11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8" ht="17.25">
      <c r="A1" s="67" t="s">
        <v>77</v>
      </c>
      <c r="B1" s="68"/>
      <c r="C1" s="68"/>
      <c r="D1" s="68"/>
      <c r="E1" s="68"/>
      <c r="F1" s="37" t="s">
        <v>1</v>
      </c>
      <c r="G1" s="61" t="s">
        <v>133</v>
      </c>
      <c r="H1" s="78"/>
    </row>
    <row r="2" spans="1:8" ht="15.75" customHeight="1">
      <c r="B2" s="37" t="s">
        <v>85</v>
      </c>
      <c r="C2" s="178" t="s">
        <v>128</v>
      </c>
      <c r="D2" s="178"/>
      <c r="E2" s="81"/>
      <c r="F2" s="37" t="s">
        <v>43</v>
      </c>
      <c r="G2" s="92">
        <v>45809</v>
      </c>
      <c r="H2" s="78"/>
    </row>
    <row r="3" spans="1:8" ht="15.75">
      <c r="B3" s="37" t="s">
        <v>84</v>
      </c>
      <c r="C3" s="120" t="s">
        <v>132</v>
      </c>
      <c r="F3" s="59" t="s">
        <v>103</v>
      </c>
      <c r="G3" s="185" t="s">
        <v>134</v>
      </c>
      <c r="H3" s="185"/>
    </row>
    <row r="4" spans="1:8" ht="15.75">
      <c r="B4" s="37" t="s">
        <v>42</v>
      </c>
      <c r="C4" s="39" t="s">
        <v>129</v>
      </c>
      <c r="D4" s="42" t="s">
        <v>35</v>
      </c>
      <c r="E4" s="43"/>
      <c r="F4" s="3"/>
      <c r="G4" s="16"/>
      <c r="H4" s="79"/>
    </row>
    <row r="5" spans="1:8" ht="11.25" customHeight="1">
      <c r="B5" s="37"/>
      <c r="C5" s="60"/>
      <c r="D5" s="42"/>
      <c r="E5" s="43"/>
      <c r="F5" s="3"/>
      <c r="G5" s="16"/>
      <c r="H5" s="79"/>
    </row>
    <row r="6" spans="1:8" ht="15.75">
      <c r="A6" s="43"/>
      <c r="B6" s="43"/>
      <c r="C6" s="60"/>
      <c r="D6" s="42"/>
      <c r="E6" s="43"/>
      <c r="F6" s="3"/>
      <c r="G6" s="62" t="s">
        <v>107</v>
      </c>
      <c r="H6" s="176" t="s">
        <v>68</v>
      </c>
    </row>
    <row r="7" spans="1:8" ht="14.25" customHeight="1">
      <c r="D7" s="62" t="s">
        <v>69</v>
      </c>
      <c r="E7" s="82" t="s">
        <v>76</v>
      </c>
      <c r="F7" s="181" t="s">
        <v>82</v>
      </c>
      <c r="G7" s="182"/>
      <c r="H7" s="177"/>
    </row>
    <row r="8" spans="1:8">
      <c r="A8" s="3"/>
      <c r="B8" s="3"/>
      <c r="D8" s="121" t="s">
        <v>48</v>
      </c>
      <c r="E8" s="174">
        <v>0.03</v>
      </c>
      <c r="F8" s="183">
        <v>4</v>
      </c>
      <c r="G8" s="184"/>
      <c r="H8" s="177"/>
    </row>
    <row r="9" spans="1:8" ht="3" customHeight="1">
      <c r="A9" s="3"/>
      <c r="E9" s="155"/>
      <c r="G9" s="156"/>
      <c r="H9" s="157"/>
    </row>
    <row r="10" spans="1:8" ht="48.75" customHeight="1">
      <c r="A10" s="56" t="s">
        <v>122</v>
      </c>
      <c r="B10" s="122" t="s">
        <v>64</v>
      </c>
      <c r="C10" s="128" t="s">
        <v>86</v>
      </c>
      <c r="D10" s="122" t="s">
        <v>66</v>
      </c>
      <c r="E10" s="129" t="s">
        <v>44</v>
      </c>
      <c r="F10" s="179" t="s">
        <v>83</v>
      </c>
      <c r="G10" s="180"/>
      <c r="H10" s="57" t="s">
        <v>67</v>
      </c>
    </row>
    <row r="11" spans="1:8" ht="14.25" customHeight="1">
      <c r="A11" s="168">
        <v>1</v>
      </c>
      <c r="B11" s="10">
        <v>1.9E-2</v>
      </c>
      <c r="C11" s="166">
        <v>2.5000000000000001E-2</v>
      </c>
      <c r="D11" s="10">
        <v>3.6999999999999998E-2</v>
      </c>
      <c r="E11" s="80">
        <v>2.1999999999999999E-2</v>
      </c>
      <c r="F11" s="175"/>
      <c r="G11" s="175"/>
      <c r="H11" s="40" t="s">
        <v>131</v>
      </c>
    </row>
    <row r="12" spans="1:8" ht="14.25" customHeight="1">
      <c r="A12" s="168">
        <v>2</v>
      </c>
      <c r="B12" s="10">
        <v>2.1000000000000001E-2</v>
      </c>
      <c r="C12" s="166">
        <v>2.5000000000000001E-2</v>
      </c>
      <c r="D12" s="10">
        <v>6.8000000000000005E-2</v>
      </c>
      <c r="E12" s="9">
        <v>1.9E-2</v>
      </c>
      <c r="F12" s="175"/>
      <c r="G12" s="175"/>
      <c r="H12" s="40" t="s">
        <v>131</v>
      </c>
    </row>
    <row r="13" spans="1:8" ht="14.25" customHeight="1">
      <c r="A13" s="168">
        <v>3</v>
      </c>
      <c r="B13" s="10">
        <v>2.1000000000000001E-2</v>
      </c>
      <c r="C13" s="166">
        <v>5.3999999999999999E-2</v>
      </c>
      <c r="D13" s="10">
        <v>0.11799999999999999</v>
      </c>
      <c r="E13" s="9">
        <v>2.5999999999999999E-2</v>
      </c>
      <c r="F13" s="175"/>
      <c r="G13" s="175"/>
      <c r="H13" s="40" t="s">
        <v>131</v>
      </c>
    </row>
    <row r="14" spans="1:8" ht="14.25" customHeight="1">
      <c r="A14" s="168">
        <v>4</v>
      </c>
      <c r="B14" s="10">
        <v>0.02</v>
      </c>
      <c r="C14" s="166">
        <v>2.5999999999999999E-2</v>
      </c>
      <c r="D14" s="10">
        <v>2.9000000000000001E-2</v>
      </c>
      <c r="E14" s="9">
        <v>1.9E-2</v>
      </c>
      <c r="F14" s="175"/>
      <c r="G14" s="175"/>
      <c r="H14" s="40" t="s">
        <v>131</v>
      </c>
    </row>
    <row r="15" spans="1:8" ht="14.25" customHeight="1">
      <c r="A15" s="168">
        <v>5</v>
      </c>
      <c r="B15" s="10">
        <v>0.02</v>
      </c>
      <c r="C15" s="166">
        <v>2.5999999999999999E-2</v>
      </c>
      <c r="D15" s="10">
        <v>2.1999999999999999E-2</v>
      </c>
      <c r="E15" s="9">
        <v>2.9000000000000001E-2</v>
      </c>
      <c r="F15" s="175"/>
      <c r="G15" s="175"/>
      <c r="H15" s="40" t="s">
        <v>131</v>
      </c>
    </row>
    <row r="16" spans="1:8" ht="14.25" customHeight="1">
      <c r="A16" s="168">
        <v>6</v>
      </c>
      <c r="B16" s="10">
        <v>0.02</v>
      </c>
      <c r="C16" s="166">
        <v>0.03</v>
      </c>
      <c r="D16" s="10">
        <v>3.4000000000000002E-2</v>
      </c>
      <c r="E16" s="9">
        <v>1.9E-2</v>
      </c>
      <c r="F16" s="175"/>
      <c r="G16" s="175"/>
      <c r="H16" s="40" t="s">
        <v>131</v>
      </c>
    </row>
    <row r="17" spans="1:8" ht="14.25" customHeight="1">
      <c r="A17" s="168">
        <v>7</v>
      </c>
      <c r="B17" s="10">
        <v>2.1000000000000001E-2</v>
      </c>
      <c r="C17" s="166">
        <v>3.9E-2</v>
      </c>
      <c r="D17" s="10">
        <v>4.3999999999999997E-2</v>
      </c>
      <c r="E17" s="9">
        <v>1.9E-2</v>
      </c>
      <c r="F17" s="175"/>
      <c r="G17" s="175"/>
      <c r="H17" s="40" t="s">
        <v>131</v>
      </c>
    </row>
    <row r="18" spans="1:8" ht="14.25" customHeight="1">
      <c r="A18" s="168">
        <v>8</v>
      </c>
      <c r="B18" s="10">
        <v>0.02</v>
      </c>
      <c r="C18" s="166">
        <v>2.7E-2</v>
      </c>
      <c r="D18" s="10">
        <v>3.9E-2</v>
      </c>
      <c r="E18" s="9">
        <v>2.1999999999999999E-2</v>
      </c>
      <c r="F18" s="175"/>
      <c r="G18" s="175"/>
      <c r="H18" s="40" t="s">
        <v>131</v>
      </c>
    </row>
    <row r="19" spans="1:8" ht="14.25" customHeight="1">
      <c r="A19" s="168">
        <v>9</v>
      </c>
      <c r="B19" s="10">
        <v>1.9E-2</v>
      </c>
      <c r="C19" s="166">
        <v>2.5000000000000001E-2</v>
      </c>
      <c r="D19" s="10">
        <v>4.4999999999999998E-2</v>
      </c>
      <c r="E19" s="9">
        <v>2.1999999999999999E-2</v>
      </c>
      <c r="F19" s="175"/>
      <c r="G19" s="175"/>
      <c r="H19" s="40" t="s">
        <v>131</v>
      </c>
    </row>
    <row r="20" spans="1:8" ht="14.25" customHeight="1">
      <c r="A20" s="168">
        <v>10</v>
      </c>
      <c r="B20" s="10">
        <v>1.9E-2</v>
      </c>
      <c r="C20" s="166">
        <v>2.5000000000000001E-2</v>
      </c>
      <c r="D20" s="10">
        <v>4.2999999999999997E-2</v>
      </c>
      <c r="E20" s="9">
        <v>2.1999999999999999E-2</v>
      </c>
      <c r="F20" s="175"/>
      <c r="G20" s="175"/>
      <c r="H20" s="40" t="s">
        <v>131</v>
      </c>
    </row>
    <row r="21" spans="1:8" ht="14.25" customHeight="1">
      <c r="A21" s="168">
        <v>11</v>
      </c>
      <c r="B21" s="10">
        <v>1.9E-2</v>
      </c>
      <c r="C21" s="166">
        <v>2.8000000000000001E-2</v>
      </c>
      <c r="D21" s="10">
        <v>3.7999999999999999E-2</v>
      </c>
      <c r="E21" s="9">
        <v>2.1999999999999999E-2</v>
      </c>
      <c r="F21" s="175"/>
      <c r="G21" s="175"/>
      <c r="H21" s="40" t="s">
        <v>131</v>
      </c>
    </row>
    <row r="22" spans="1:8" ht="14.25" customHeight="1">
      <c r="A22" s="168">
        <v>12</v>
      </c>
      <c r="B22" s="10">
        <v>1.9E-2</v>
      </c>
      <c r="C22" s="166">
        <v>2.5999999999999999E-2</v>
      </c>
      <c r="D22" s="10">
        <v>4.1000000000000002E-2</v>
      </c>
      <c r="E22" s="9">
        <v>2.1999999999999999E-2</v>
      </c>
      <c r="F22" s="175"/>
      <c r="G22" s="175"/>
      <c r="H22" s="40" t="s">
        <v>131</v>
      </c>
    </row>
    <row r="23" spans="1:8" ht="14.25" customHeight="1">
      <c r="A23" s="168">
        <v>13</v>
      </c>
      <c r="B23" s="10">
        <v>0.02</v>
      </c>
      <c r="C23" s="166">
        <v>2.7E-2</v>
      </c>
      <c r="D23" s="10">
        <v>4.8000000000000001E-2</v>
      </c>
      <c r="E23" s="9">
        <v>2.1999999999999999E-2</v>
      </c>
      <c r="F23" s="175"/>
      <c r="G23" s="175"/>
      <c r="H23" s="40" t="s">
        <v>131</v>
      </c>
    </row>
    <row r="24" spans="1:8" ht="14.25" customHeight="1">
      <c r="A24" s="168">
        <v>14</v>
      </c>
      <c r="B24" s="10">
        <v>0.02</v>
      </c>
      <c r="C24" s="166">
        <v>2.8000000000000001E-2</v>
      </c>
      <c r="D24" s="10">
        <v>4.2000000000000003E-2</v>
      </c>
      <c r="E24" s="9">
        <v>1.9E-2</v>
      </c>
      <c r="F24" s="175"/>
      <c r="G24" s="175"/>
      <c r="H24" s="40" t="s">
        <v>131</v>
      </c>
    </row>
    <row r="25" spans="1:8" ht="14.25" customHeight="1">
      <c r="A25" s="168">
        <v>15</v>
      </c>
      <c r="B25" s="10">
        <v>1.9E-2</v>
      </c>
      <c r="C25" s="166">
        <v>3.1E-2</v>
      </c>
      <c r="D25" s="10">
        <v>4.2999999999999997E-2</v>
      </c>
      <c r="E25" s="9">
        <v>1.9E-2</v>
      </c>
      <c r="F25" s="175"/>
      <c r="G25" s="175"/>
      <c r="H25" s="40" t="s">
        <v>131</v>
      </c>
    </row>
    <row r="26" spans="1:8" ht="14.25" customHeight="1">
      <c r="A26" s="168">
        <v>16</v>
      </c>
      <c r="B26" s="10">
        <v>1.9E-2</v>
      </c>
      <c r="C26" s="166">
        <v>2.8000000000000001E-2</v>
      </c>
      <c r="D26" s="10">
        <v>3.5000000000000003E-2</v>
      </c>
      <c r="E26" s="9">
        <v>2.1999999999999999E-2</v>
      </c>
      <c r="F26" s="175"/>
      <c r="G26" s="175"/>
      <c r="H26" s="40" t="s">
        <v>131</v>
      </c>
    </row>
    <row r="27" spans="1:8" ht="14.25" customHeight="1">
      <c r="A27" s="168">
        <v>17</v>
      </c>
      <c r="B27" s="10">
        <v>1.7000000000000001E-2</v>
      </c>
      <c r="C27" s="166">
        <v>0.03</v>
      </c>
      <c r="D27" s="10">
        <v>3.4000000000000002E-2</v>
      </c>
      <c r="E27" s="9">
        <v>2.1999999999999999E-2</v>
      </c>
      <c r="F27" s="175"/>
      <c r="G27" s="175"/>
      <c r="H27" s="40" t="s">
        <v>131</v>
      </c>
    </row>
    <row r="28" spans="1:8" ht="14.25" customHeight="1">
      <c r="A28" s="168">
        <v>18</v>
      </c>
      <c r="B28" s="10">
        <v>1.7999999999999999E-2</v>
      </c>
      <c r="C28" s="166">
        <v>2.4E-2</v>
      </c>
      <c r="D28" s="10">
        <v>3.1E-2</v>
      </c>
      <c r="E28" s="9">
        <v>2.5999999999999999E-2</v>
      </c>
      <c r="F28" s="175"/>
      <c r="G28" s="175"/>
      <c r="H28" s="40" t="s">
        <v>131</v>
      </c>
    </row>
    <row r="29" spans="1:8" ht="14.25" customHeight="1">
      <c r="A29" s="168">
        <v>19</v>
      </c>
      <c r="B29" s="10">
        <v>1.7999999999999999E-2</v>
      </c>
      <c r="C29" s="166">
        <v>2.4E-2</v>
      </c>
      <c r="D29" s="10">
        <v>3.3000000000000002E-2</v>
      </c>
      <c r="E29" s="9">
        <v>2.5999999999999999E-2</v>
      </c>
      <c r="F29" s="175"/>
      <c r="G29" s="175"/>
      <c r="H29" s="40" t="s">
        <v>131</v>
      </c>
    </row>
    <row r="30" spans="1:8" ht="14.25" customHeight="1">
      <c r="A30" s="168">
        <v>20</v>
      </c>
      <c r="B30" s="10">
        <v>1.7999999999999999E-2</v>
      </c>
      <c r="C30" s="166">
        <v>0.02</v>
      </c>
      <c r="D30" s="10">
        <v>2.7E-2</v>
      </c>
      <c r="E30" s="9">
        <v>2.9000000000000001E-2</v>
      </c>
      <c r="F30" s="175"/>
      <c r="G30" s="175"/>
      <c r="H30" s="40" t="s">
        <v>131</v>
      </c>
    </row>
    <row r="31" spans="1:8" ht="14.25" customHeight="1">
      <c r="A31" s="168">
        <v>21</v>
      </c>
      <c r="B31" s="10">
        <v>1.7999999999999999E-2</v>
      </c>
      <c r="C31" s="166">
        <v>6.3E-2</v>
      </c>
      <c r="D31" s="10">
        <v>0.13</v>
      </c>
      <c r="E31" s="9">
        <v>2.5999999999999999E-2</v>
      </c>
      <c r="F31" s="175"/>
      <c r="G31" s="175"/>
      <c r="H31" s="40" t="s">
        <v>131</v>
      </c>
    </row>
    <row r="32" spans="1:8" ht="14.25" customHeight="1">
      <c r="A32" s="168">
        <v>22</v>
      </c>
      <c r="B32" s="10">
        <v>0.02</v>
      </c>
      <c r="C32" s="166">
        <v>0.125</v>
      </c>
      <c r="D32" s="10">
        <v>9.7000000000000003E-2</v>
      </c>
      <c r="E32" s="9">
        <v>2.9000000000000001E-2</v>
      </c>
      <c r="F32" s="175"/>
      <c r="G32" s="175"/>
      <c r="H32" s="40" t="s">
        <v>131</v>
      </c>
    </row>
    <row r="33" spans="1:8" ht="14.25" customHeight="1">
      <c r="A33" s="168">
        <v>23</v>
      </c>
      <c r="B33" s="10">
        <v>2.1000000000000001E-2</v>
      </c>
      <c r="C33" s="166">
        <v>4.5999999999999999E-2</v>
      </c>
      <c r="D33" s="10">
        <v>4.9000000000000002E-2</v>
      </c>
      <c r="E33" s="9">
        <v>2.5999999999999999E-2</v>
      </c>
      <c r="F33" s="175"/>
      <c r="G33" s="175"/>
      <c r="H33" s="40" t="s">
        <v>131</v>
      </c>
    </row>
    <row r="34" spans="1:8" ht="14.25" customHeight="1">
      <c r="A34" s="168">
        <v>24</v>
      </c>
      <c r="B34" s="10">
        <v>0.02</v>
      </c>
      <c r="C34" s="166">
        <v>3.4000000000000002E-2</v>
      </c>
      <c r="D34" s="10">
        <v>0.06</v>
      </c>
      <c r="E34" s="9">
        <v>2.5999999999999999E-2</v>
      </c>
      <c r="F34" s="175"/>
      <c r="G34" s="175"/>
      <c r="H34" s="40" t="s">
        <v>131</v>
      </c>
    </row>
    <row r="35" spans="1:8" ht="14.25" customHeight="1">
      <c r="A35" s="168">
        <v>25</v>
      </c>
      <c r="B35" s="10">
        <v>2.1999999999999999E-2</v>
      </c>
      <c r="C35" s="166">
        <v>2.8000000000000001E-2</v>
      </c>
      <c r="D35" s="10">
        <v>4.7E-2</v>
      </c>
      <c r="E35" s="9">
        <v>2.5999999999999999E-2</v>
      </c>
      <c r="F35" s="175"/>
      <c r="G35" s="175"/>
      <c r="H35" s="40" t="s">
        <v>131</v>
      </c>
    </row>
    <row r="36" spans="1:8" ht="14.25" customHeight="1">
      <c r="A36" s="168">
        <v>26</v>
      </c>
      <c r="B36" s="10">
        <v>2.1999999999999999E-2</v>
      </c>
      <c r="C36" s="166">
        <v>3.2000000000000001E-2</v>
      </c>
      <c r="D36" s="10">
        <v>4.2000000000000003E-2</v>
      </c>
      <c r="E36" s="9">
        <v>1.9E-2</v>
      </c>
      <c r="F36" s="175"/>
      <c r="G36" s="175"/>
      <c r="H36" s="40" t="s">
        <v>131</v>
      </c>
    </row>
    <row r="37" spans="1:8" ht="14.25" customHeight="1">
      <c r="A37" s="168">
        <v>27</v>
      </c>
      <c r="B37" s="10">
        <v>2.1000000000000001E-2</v>
      </c>
      <c r="C37" s="166">
        <v>3.4000000000000002E-2</v>
      </c>
      <c r="D37" s="10">
        <v>3.9E-2</v>
      </c>
      <c r="E37" s="9">
        <v>2.1999999999999999E-2</v>
      </c>
      <c r="F37" s="175"/>
      <c r="G37" s="175"/>
      <c r="H37" s="40" t="s">
        <v>131</v>
      </c>
    </row>
    <row r="38" spans="1:8" ht="14.25" customHeight="1">
      <c r="A38" s="168">
        <v>28</v>
      </c>
      <c r="B38" s="10">
        <v>2.1999999999999999E-2</v>
      </c>
      <c r="C38" s="166">
        <v>5.5E-2</v>
      </c>
      <c r="D38" s="10">
        <v>7.5999999999999998E-2</v>
      </c>
      <c r="E38" s="9">
        <v>1.9E-2</v>
      </c>
      <c r="F38" s="175"/>
      <c r="G38" s="175"/>
      <c r="H38" s="40" t="s">
        <v>131</v>
      </c>
    </row>
    <row r="39" spans="1:8" ht="14.25" customHeight="1">
      <c r="A39" s="168">
        <v>29</v>
      </c>
      <c r="B39" s="10">
        <v>2.1000000000000001E-2</v>
      </c>
      <c r="C39" s="166">
        <v>3.7999999999999999E-2</v>
      </c>
      <c r="D39" s="10">
        <v>4.3999999999999997E-2</v>
      </c>
      <c r="E39" s="9">
        <v>1.9E-2</v>
      </c>
      <c r="F39" s="175"/>
      <c r="G39" s="175"/>
      <c r="H39" s="40" t="s">
        <v>131</v>
      </c>
    </row>
    <row r="40" spans="1:8" ht="14.25" customHeight="1">
      <c r="A40" s="168">
        <v>30</v>
      </c>
      <c r="B40" s="10">
        <v>2.1000000000000001E-2</v>
      </c>
      <c r="C40" s="166">
        <v>2.8000000000000001E-2</v>
      </c>
      <c r="D40" s="10">
        <v>4.1000000000000002E-2</v>
      </c>
      <c r="E40" s="9">
        <v>2.1999999999999999E-2</v>
      </c>
      <c r="F40" s="175"/>
      <c r="G40" s="175"/>
      <c r="H40" s="40" t="s">
        <v>131</v>
      </c>
    </row>
    <row r="41" spans="1:8" ht="14.25" customHeight="1">
      <c r="A41" s="168">
        <v>31</v>
      </c>
      <c r="B41" s="10" t="s">
        <v>135</v>
      </c>
      <c r="C41" s="166" t="s">
        <v>135</v>
      </c>
      <c r="D41" s="10" t="s">
        <v>135</v>
      </c>
      <c r="E41" s="9" t="s">
        <v>135</v>
      </c>
      <c r="F41" s="175"/>
      <c r="G41" s="175"/>
      <c r="H41" s="40" t="s">
        <v>135</v>
      </c>
    </row>
    <row r="42" spans="1:8" ht="15.75">
      <c r="A42" s="186" t="s">
        <v>29</v>
      </c>
      <c r="B42" s="187"/>
      <c r="C42" s="187"/>
      <c r="D42" s="187"/>
      <c r="E42" s="187"/>
      <c r="F42" s="187"/>
      <c r="G42" s="187"/>
      <c r="H42" s="188"/>
    </row>
    <row r="43" spans="1:8" ht="45" customHeight="1">
      <c r="A43" s="189" t="s">
        <v>47</v>
      </c>
      <c r="B43" s="190"/>
      <c r="C43" s="191" t="s">
        <v>46</v>
      </c>
      <c r="D43" s="191"/>
      <c r="E43" s="189" t="s">
        <v>65</v>
      </c>
      <c r="F43" s="191"/>
      <c r="G43" s="123" t="s">
        <v>117</v>
      </c>
      <c r="H43" s="93" t="s">
        <v>22</v>
      </c>
    </row>
    <row r="44" spans="1:8" ht="15" customHeight="1">
      <c r="A44" s="196" t="str">
        <f>IF(COUNTIF(B11:B41,"")=31,"",IF(_xlfn.PERCENTILE.INC(B11:B41,0.95)&lt;=1,"Yes","No"))</f>
        <v>Yes</v>
      </c>
      <c r="B44" s="197"/>
      <c r="C44" s="195" t="str">
        <f>IF(COUNTIF(B11:B41,"")=31,"",IF(MAX(B11:B41)&lt;=5,"Yes","No"))</f>
        <v>Yes</v>
      </c>
      <c r="D44" s="195"/>
      <c r="E44" s="194" t="str">
        <f>IF(MAX(D11:D41)=0,"",IF(MAX(D11:D41)&gt;0.15,"No","Yes"))</f>
        <v>Yes</v>
      </c>
      <c r="F44" s="195"/>
      <c r="G44" s="167" t="str">
        <f>IF(COUNTBLANK(E46:H46)=4,"",IF(OR(E46="No",G46="No"),"No","Yes"))</f>
        <v>Yes</v>
      </c>
      <c r="H44" s="94" t="str">
        <f>IF(COUNTIF(H11:H41,"")=31,"",(IF(COUNTIF(H11:H41,"N")&gt;=1,"No","Yes")))</f>
        <v>Yes</v>
      </c>
    </row>
    <row r="45" spans="1:8" ht="15" customHeight="1">
      <c r="A45" s="189" t="s">
        <v>50</v>
      </c>
      <c r="B45" s="190"/>
      <c r="C45" s="198" t="s">
        <v>49</v>
      </c>
      <c r="D45" s="199"/>
      <c r="E45" s="200" t="s">
        <v>127</v>
      </c>
      <c r="F45" s="201"/>
      <c r="G45" s="200" t="s">
        <v>28</v>
      </c>
      <c r="H45" s="201"/>
    </row>
    <row r="46" spans="1:8" ht="15" customHeight="1" thickBot="1">
      <c r="A46" s="192" t="str">
        <f>IF(COUNTBLANK('pg 2'!H8:H38)=31,"",IF(COUNTIF('pg 2'!H8:H38,"NO")&gt;0,"No","Yes"))</f>
        <v>Yes</v>
      </c>
      <c r="B46" s="193"/>
      <c r="C46" s="209" t="str">
        <f>IF((COUNTBLANK('pg 2'!B8:B38))=31,"",IF(IF(MIN('pg 2'!B8:B38)=0,"",MIN('pg 2'!B8:B38))&lt;0.2,"No","Yes"))</f>
        <v>Yes</v>
      </c>
      <c r="D46" s="210"/>
      <c r="E46" s="207" t="str">
        <f>IF((COUNTBLANK(E11:E41))=31,"",IF((MAX(E11:E41)&lt;=E8),"Yes","No"))</f>
        <v>Yes</v>
      </c>
      <c r="F46" s="208"/>
      <c r="G46" s="207" t="str">
        <f>IF((COUNTBLANK(F11:G41))=62,"",IF((MIN(F11:G41)&lt;F8),"No","Yes"))</f>
        <v/>
      </c>
      <c r="H46" s="208"/>
    </row>
    <row r="47" spans="1:8" ht="15">
      <c r="A47" s="85" t="s">
        <v>2</v>
      </c>
      <c r="B47" s="86"/>
      <c r="C47" s="202"/>
      <c r="D47" s="202"/>
      <c r="E47" s="139"/>
      <c r="F47" s="158" t="s">
        <v>4</v>
      </c>
      <c r="G47" s="169"/>
      <c r="H47" s="87"/>
    </row>
    <row r="48" spans="1:8" ht="15">
      <c r="A48" s="88" t="s">
        <v>3</v>
      </c>
      <c r="B48" s="75"/>
      <c r="C48" s="203"/>
      <c r="D48" s="203"/>
      <c r="E48" s="76"/>
      <c r="F48" s="76" t="s">
        <v>33</v>
      </c>
      <c r="G48" s="113"/>
      <c r="H48" s="90"/>
    </row>
    <row r="49" spans="1:8" ht="15.75" thickBot="1">
      <c r="A49" s="205" t="s">
        <v>104</v>
      </c>
      <c r="B49" s="206"/>
      <c r="C49" s="204"/>
      <c r="D49" s="204"/>
      <c r="E49" s="137"/>
      <c r="F49" s="76" t="s">
        <v>21</v>
      </c>
      <c r="G49" s="138"/>
      <c r="H49" s="89"/>
    </row>
    <row r="50" spans="1:8" ht="12" customHeight="1" thickBot="1">
      <c r="A50" s="172"/>
      <c r="B50" s="77"/>
      <c r="C50" s="77"/>
      <c r="D50" s="77"/>
      <c r="E50" s="77"/>
      <c r="F50" s="77"/>
      <c r="G50" s="77"/>
      <c r="H50" s="140" t="s">
        <v>55</v>
      </c>
    </row>
  </sheetData>
  <mergeCells count="56">
    <mergeCell ref="C47:D47"/>
    <mergeCell ref="C48:D48"/>
    <mergeCell ref="C49:D49"/>
    <mergeCell ref="A49:B49"/>
    <mergeCell ref="G45:H45"/>
    <mergeCell ref="E46:F46"/>
    <mergeCell ref="G46:H46"/>
    <mergeCell ref="C46:D46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C2:D2"/>
    <mergeCell ref="F10:G10"/>
    <mergeCell ref="F13:G13"/>
    <mergeCell ref="F11:G11"/>
    <mergeCell ref="F12:G12"/>
    <mergeCell ref="F7:G7"/>
    <mergeCell ref="F8:G8"/>
    <mergeCell ref="G3:H3"/>
    <mergeCell ref="F41:G41"/>
    <mergeCell ref="F30:G30"/>
    <mergeCell ref="F31:G31"/>
    <mergeCell ref="F32:G32"/>
    <mergeCell ref="F33:G33"/>
    <mergeCell ref="F34:G34"/>
    <mergeCell ref="F24:G24"/>
    <mergeCell ref="F25:G25"/>
    <mergeCell ref="H6:H8"/>
    <mergeCell ref="F36:G36"/>
    <mergeCell ref="F26:G26"/>
    <mergeCell ref="F27:G27"/>
    <mergeCell ref="F28:G28"/>
    <mergeCell ref="F29:G29"/>
  </mergeCells>
  <conditionalFormatting sqref="A44 C44 E44 G44 A46:C46 E46 G46">
    <cfRule type="cellIs" dxfId="30" priority="20" operator="equal">
      <formula>"Yes"</formula>
    </cfRule>
    <cfRule type="cellIs" dxfId="29" priority="23" operator="equal">
      <formula>"No"</formula>
    </cfRule>
  </conditionalFormatting>
  <conditionalFormatting sqref="B11:D41">
    <cfRule type="cellIs" dxfId="28" priority="8" operator="between">
      <formula>0.0001</formula>
      <formula>0.15</formula>
    </cfRule>
    <cfRule type="cellIs" dxfId="27" priority="12" operator="between">
      <formula>0.15</formula>
      <formula>1.49</formula>
    </cfRule>
    <cfRule type="cellIs" dxfId="26" priority="15" operator="between">
      <formula>1.5</formula>
      <formula>5.49</formula>
    </cfRule>
    <cfRule type="cellIs" dxfId="25" priority="16" operator="greaterThan">
      <formula>5.49</formula>
    </cfRule>
  </conditionalFormatting>
  <conditionalFormatting sqref="E11:E41">
    <cfRule type="cellIs" dxfId="24" priority="72" operator="greaterThan">
      <formula>$E$8</formula>
    </cfRule>
    <cfRule type="cellIs" dxfId="23" priority="73" operator="between">
      <formula>0.0001</formula>
      <formula>"$I$5"</formula>
    </cfRule>
  </conditionalFormatting>
  <conditionalFormatting sqref="F11:F41">
    <cfRule type="cellIs" dxfId="22" priority="74" operator="greaterThanOrEqual">
      <formula>$F$8</formula>
    </cfRule>
    <cfRule type="cellIs" dxfId="21" priority="75" operator="between">
      <formula>$F$8-0.001</formula>
      <formula>0.001</formula>
    </cfRule>
  </conditionalFormatting>
  <conditionalFormatting sqref="F11:G41">
    <cfRule type="containsBlanks" dxfId="20" priority="71" stopIfTrue="1">
      <formula>LEN(TRIM(F11))=0</formula>
    </cfRule>
  </conditionalFormatting>
  <conditionalFormatting sqref="H11:H41">
    <cfRule type="cellIs" dxfId="19" priority="2" stopIfTrue="1" operator="equal">
      <formula>"Y"</formula>
    </cfRule>
    <cfRule type="cellIs" dxfId="18" priority="3" stopIfTrue="1" operator="equal">
      <formula>"OFF"</formula>
    </cfRule>
    <cfRule type="cellIs" dxfId="17" priority="4" stopIfTrue="1" operator="equal">
      <formula>"N"</formula>
    </cfRule>
    <cfRule type="cellIs" dxfId="16" priority="13" operator="notEqual">
      <formula>"Y"</formula>
    </cfRule>
  </conditionalFormatting>
  <conditionalFormatting sqref="H44">
    <cfRule type="containsText" dxfId="15" priority="18" operator="containsText" text="Y">
      <formula>NOT(ISERROR(SEARCH("Y",H44)))</formula>
    </cfRule>
    <cfRule type="containsText" dxfId="14" priority="21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view="pageLayout" zoomScaleNormal="100" workbookViewId="0">
      <selection activeCell="J24" sqref="J24:K24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105</v>
      </c>
      <c r="B1" s="66"/>
      <c r="C1" s="66"/>
      <c r="D1" s="66"/>
      <c r="E1" s="66"/>
      <c r="F1" s="66"/>
      <c r="G1" s="66"/>
      <c r="H1" s="69"/>
      <c r="I1" s="63">
        <v>45802</v>
      </c>
      <c r="J1" s="64"/>
      <c r="K1" s="115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5"/>
    </row>
    <row r="3" spans="1:11" ht="15.75">
      <c r="B3" s="37" t="s">
        <v>5</v>
      </c>
      <c r="C3" s="216" t="s">
        <v>128</v>
      </c>
      <c r="D3" s="216"/>
      <c r="E3" s="216"/>
      <c r="F3" s="216"/>
      <c r="G3" s="216"/>
      <c r="H3" s="38"/>
      <c r="J3" s="23"/>
    </row>
    <row r="4" spans="1:11" ht="24.75" customHeight="1">
      <c r="B4" s="37" t="s">
        <v>36</v>
      </c>
      <c r="C4" s="218">
        <v>2.46E-2</v>
      </c>
      <c r="D4" s="218"/>
      <c r="E4" s="38"/>
      <c r="F4" s="38"/>
      <c r="G4" s="38"/>
      <c r="H4" s="8"/>
      <c r="I4" s="173">
        <v>0.5</v>
      </c>
      <c r="J4" s="213" t="s">
        <v>102</v>
      </c>
      <c r="K4" s="214"/>
    </row>
    <row r="5" spans="1:11" ht="25.5" customHeight="1">
      <c r="B5" s="37" t="s">
        <v>34</v>
      </c>
      <c r="C5" s="217" t="s">
        <v>129</v>
      </c>
      <c r="D5" s="217"/>
      <c r="E5" s="38"/>
      <c r="F5" s="38"/>
      <c r="G5" s="38"/>
      <c r="H5" s="8"/>
      <c r="I5" s="14"/>
      <c r="J5" s="215" t="s">
        <v>45</v>
      </c>
      <c r="K5" s="215"/>
    </row>
    <row r="6" spans="1:11" ht="7.5" customHeight="1">
      <c r="A6" s="2"/>
      <c r="I6" s="58"/>
    </row>
    <row r="7" spans="1:11" ht="65.25">
      <c r="A7" s="34" t="s">
        <v>122</v>
      </c>
      <c r="B7" s="35" t="s">
        <v>87</v>
      </c>
      <c r="C7" s="57" t="s">
        <v>24</v>
      </c>
      <c r="D7" s="57" t="s">
        <v>31</v>
      </c>
      <c r="E7" s="57" t="s">
        <v>25</v>
      </c>
      <c r="F7" s="57" t="s">
        <v>0</v>
      </c>
      <c r="G7" s="57" t="s">
        <v>26</v>
      </c>
      <c r="H7" s="57" t="s">
        <v>116</v>
      </c>
      <c r="I7" s="57" t="s">
        <v>27</v>
      </c>
      <c r="J7" s="219" t="s">
        <v>32</v>
      </c>
      <c r="K7" s="220"/>
    </row>
    <row r="8" spans="1:11" ht="15">
      <c r="A8" s="168">
        <v>1</v>
      </c>
      <c r="B8" s="10">
        <v>0.7</v>
      </c>
      <c r="C8" s="11">
        <v>47</v>
      </c>
      <c r="D8" s="1">
        <f>IF(B8="","",B8*C8)</f>
        <v>32.9</v>
      </c>
      <c r="E8" s="12">
        <v>15</v>
      </c>
      <c r="F8" s="9">
        <v>8.1</v>
      </c>
      <c r="G8" s="1">
        <f>IF(B8="","",IF(E8&lt;12.5,(0.353*$I$4)*(12.006+EXP(2.46-0.073*E8+0.125*B8+0.389*F8)),(0.361*$I$4)*(-2.261+EXP(2.69-0.065*E8+0.111*B8+0.361*F8))))</f>
        <v>19.773574274727231</v>
      </c>
      <c r="H8" s="13" t="str">
        <f t="shared" ref="H8" si="0">IF(D8="","",IF(D8&gt;=G8,"YES","NO"))</f>
        <v>YES</v>
      </c>
      <c r="I8" s="74">
        <v>1524</v>
      </c>
      <c r="J8" s="211"/>
      <c r="K8" s="212"/>
    </row>
    <row r="9" spans="1:11" ht="15">
      <c r="A9" s="168">
        <v>2</v>
      </c>
      <c r="B9" s="10">
        <v>0.68</v>
      </c>
      <c r="C9" s="11">
        <v>47</v>
      </c>
      <c r="D9" s="1">
        <f t="shared" ref="D9:D38" si="1">IF(B9="","",B9*C9)</f>
        <v>31.96</v>
      </c>
      <c r="E9" s="12">
        <v>15</v>
      </c>
      <c r="F9" s="9">
        <v>7.8</v>
      </c>
      <c r="G9" s="1">
        <f t="shared" ref="G9:G38" si="2">IF(B9="","",IF(E9&lt;12.5,(0.353*$I$4)*(12.006+EXP(2.46-0.073*E9+0.125*B9+0.389*F9)),(0.361*$I$4)*(-2.261+EXP(2.69-0.065*E9+0.111*B9+0.361*F9))))</f>
        <v>17.66193276300476</v>
      </c>
      <c r="H9" s="13" t="str">
        <f t="shared" ref="H9:H38" si="3">IF(D9="","",IF(D9&gt;=G9,"YES","NO"))</f>
        <v>YES</v>
      </c>
      <c r="I9" s="74">
        <v>1222</v>
      </c>
      <c r="J9" s="211"/>
      <c r="K9" s="212"/>
    </row>
    <row r="10" spans="1:11" ht="15">
      <c r="A10" s="168">
        <v>3</v>
      </c>
      <c r="B10" s="10">
        <v>0.66</v>
      </c>
      <c r="C10" s="11">
        <v>47</v>
      </c>
      <c r="D10" s="1">
        <f t="shared" si="1"/>
        <v>31.020000000000003</v>
      </c>
      <c r="E10" s="12">
        <v>14</v>
      </c>
      <c r="F10" s="9">
        <v>7.8</v>
      </c>
      <c r="G10" s="1">
        <f t="shared" si="2"/>
        <v>18.832737109034259</v>
      </c>
      <c r="H10" s="13" t="str">
        <f t="shared" si="3"/>
        <v>YES</v>
      </c>
      <c r="I10" s="74">
        <v>1587</v>
      </c>
      <c r="J10" s="211"/>
      <c r="K10" s="212"/>
    </row>
    <row r="11" spans="1:11" ht="15">
      <c r="A11" s="168">
        <v>4</v>
      </c>
      <c r="B11" s="10">
        <v>0.71</v>
      </c>
      <c r="C11" s="11">
        <v>47</v>
      </c>
      <c r="D11" s="1">
        <f t="shared" si="1"/>
        <v>33.369999999999997</v>
      </c>
      <c r="E11" s="12">
        <v>14</v>
      </c>
      <c r="F11" s="9">
        <v>8</v>
      </c>
      <c r="G11" s="1">
        <f t="shared" si="2"/>
        <v>20.388406043063963</v>
      </c>
      <c r="H11" s="13" t="str">
        <f t="shared" si="3"/>
        <v>YES</v>
      </c>
      <c r="I11" s="74">
        <v>1515</v>
      </c>
      <c r="J11" s="211"/>
      <c r="K11" s="212"/>
    </row>
    <row r="12" spans="1:11" ht="15">
      <c r="A12" s="168">
        <v>5</v>
      </c>
      <c r="B12" s="10">
        <v>0.68</v>
      </c>
      <c r="C12" s="11">
        <v>47</v>
      </c>
      <c r="D12" s="1">
        <f t="shared" si="1"/>
        <v>31.96</v>
      </c>
      <c r="E12" s="12">
        <v>15</v>
      </c>
      <c r="F12" s="9">
        <v>8</v>
      </c>
      <c r="G12" s="1">
        <f t="shared" si="2"/>
        <v>19.014842262171648</v>
      </c>
      <c r="H12" s="13" t="str">
        <f t="shared" si="3"/>
        <v>YES</v>
      </c>
      <c r="I12" s="74">
        <v>1500</v>
      </c>
      <c r="J12" s="211"/>
      <c r="K12" s="212"/>
    </row>
    <row r="13" spans="1:11" ht="15">
      <c r="A13" s="168">
        <v>6</v>
      </c>
      <c r="B13" s="10">
        <v>0.66</v>
      </c>
      <c r="C13" s="11">
        <v>47</v>
      </c>
      <c r="D13" s="1">
        <f t="shared" si="1"/>
        <v>31.020000000000003</v>
      </c>
      <c r="E13" s="12">
        <v>13</v>
      </c>
      <c r="F13" s="9">
        <v>8</v>
      </c>
      <c r="G13" s="1">
        <f t="shared" si="2"/>
        <v>21.662248769908111</v>
      </c>
      <c r="H13" s="13" t="str">
        <f t="shared" si="3"/>
        <v>YES</v>
      </c>
      <c r="I13" s="74">
        <v>1534</v>
      </c>
      <c r="J13" s="211"/>
      <c r="K13" s="212"/>
    </row>
    <row r="14" spans="1:11" ht="15">
      <c r="A14" s="168">
        <v>7</v>
      </c>
      <c r="B14" s="10">
        <v>0.66</v>
      </c>
      <c r="C14" s="11">
        <v>47</v>
      </c>
      <c r="D14" s="1">
        <f t="shared" si="1"/>
        <v>31.020000000000003</v>
      </c>
      <c r="E14" s="12">
        <v>14</v>
      </c>
      <c r="F14" s="9">
        <v>8</v>
      </c>
      <c r="G14" s="1">
        <f t="shared" si="2"/>
        <v>20.273305076880746</v>
      </c>
      <c r="H14" s="13" t="str">
        <f t="shared" si="3"/>
        <v>YES</v>
      </c>
      <c r="I14" s="74">
        <v>1518</v>
      </c>
      <c r="J14" s="211"/>
      <c r="K14" s="212"/>
    </row>
    <row r="15" spans="1:11" ht="15">
      <c r="A15" s="168">
        <v>8</v>
      </c>
      <c r="B15" s="10">
        <v>0.71</v>
      </c>
      <c r="C15" s="11">
        <v>47</v>
      </c>
      <c r="D15" s="1">
        <f t="shared" si="1"/>
        <v>33.369999999999997</v>
      </c>
      <c r="E15" s="12">
        <v>16</v>
      </c>
      <c r="F15" s="9">
        <v>8</v>
      </c>
      <c r="G15" s="1">
        <f t="shared" si="2"/>
        <v>17.853215655528334</v>
      </c>
      <c r="H15" s="13" t="str">
        <f t="shared" si="3"/>
        <v>YES</v>
      </c>
      <c r="I15" s="74">
        <v>1601</v>
      </c>
      <c r="J15" s="211" t="s">
        <v>130</v>
      </c>
      <c r="K15" s="212"/>
    </row>
    <row r="16" spans="1:11" ht="15">
      <c r="A16" s="168">
        <v>9</v>
      </c>
      <c r="B16" s="10">
        <v>0.72</v>
      </c>
      <c r="C16" s="11">
        <v>47</v>
      </c>
      <c r="D16" s="1">
        <f t="shared" si="1"/>
        <v>33.839999999999996</v>
      </c>
      <c r="E16" s="12">
        <v>16</v>
      </c>
      <c r="F16" s="9">
        <v>7.7</v>
      </c>
      <c r="G16" s="1">
        <f t="shared" si="2"/>
        <v>15.997042598371104</v>
      </c>
      <c r="H16" s="13" t="str">
        <f t="shared" si="3"/>
        <v>YES</v>
      </c>
      <c r="I16" s="74">
        <v>1564</v>
      </c>
      <c r="J16" s="211"/>
      <c r="K16" s="212"/>
    </row>
    <row r="17" spans="1:11" ht="15">
      <c r="A17" s="168">
        <v>10</v>
      </c>
      <c r="B17" s="10">
        <v>0.73</v>
      </c>
      <c r="C17" s="11">
        <v>47</v>
      </c>
      <c r="D17" s="1">
        <f t="shared" si="1"/>
        <v>34.31</v>
      </c>
      <c r="E17" s="12">
        <v>16</v>
      </c>
      <c r="F17" s="9">
        <v>7.8</v>
      </c>
      <c r="G17" s="1">
        <f t="shared" si="2"/>
        <v>16.61897768905985</v>
      </c>
      <c r="H17" s="13" t="str">
        <f t="shared" si="3"/>
        <v>YES</v>
      </c>
      <c r="I17" s="74">
        <v>1384</v>
      </c>
      <c r="J17" s="211"/>
      <c r="K17" s="212"/>
    </row>
    <row r="18" spans="1:11" ht="15">
      <c r="A18" s="168">
        <v>11</v>
      </c>
      <c r="B18" s="10">
        <v>0.75</v>
      </c>
      <c r="C18" s="11">
        <v>47</v>
      </c>
      <c r="D18" s="1">
        <f t="shared" si="1"/>
        <v>35.25</v>
      </c>
      <c r="E18" s="12">
        <v>16</v>
      </c>
      <c r="F18" s="9">
        <v>7.9</v>
      </c>
      <c r="G18" s="1">
        <f t="shared" si="2"/>
        <v>17.284118414460181</v>
      </c>
      <c r="H18" s="13" t="str">
        <f t="shared" si="3"/>
        <v>YES</v>
      </c>
      <c r="I18" s="74">
        <v>1556</v>
      </c>
      <c r="J18" s="211"/>
      <c r="K18" s="212"/>
    </row>
    <row r="19" spans="1:11" ht="15">
      <c r="A19" s="168">
        <v>12</v>
      </c>
      <c r="B19" s="10">
        <v>0.69</v>
      </c>
      <c r="C19" s="11">
        <v>47</v>
      </c>
      <c r="D19" s="1">
        <f t="shared" si="1"/>
        <v>32.43</v>
      </c>
      <c r="E19" s="12">
        <v>15</v>
      </c>
      <c r="F19" s="9">
        <v>7.8</v>
      </c>
      <c r="G19" s="1">
        <f t="shared" si="2"/>
        <v>17.682001647196845</v>
      </c>
      <c r="H19" s="13" t="str">
        <f t="shared" si="3"/>
        <v>YES</v>
      </c>
      <c r="I19" s="74">
        <v>1562</v>
      </c>
      <c r="J19" s="211"/>
      <c r="K19" s="212"/>
    </row>
    <row r="20" spans="1:11" ht="15">
      <c r="A20" s="168">
        <v>13</v>
      </c>
      <c r="B20" s="10">
        <v>0.73</v>
      </c>
      <c r="C20" s="11">
        <v>47</v>
      </c>
      <c r="D20" s="1">
        <f t="shared" si="1"/>
        <v>34.31</v>
      </c>
      <c r="E20" s="12">
        <v>15</v>
      </c>
      <c r="F20" s="9">
        <v>7.9</v>
      </c>
      <c r="G20" s="1">
        <f t="shared" si="2"/>
        <v>18.430443201983348</v>
      </c>
      <c r="H20" s="13" t="str">
        <f t="shared" si="3"/>
        <v>YES</v>
      </c>
      <c r="I20" s="74">
        <v>1526</v>
      </c>
      <c r="J20" s="211"/>
      <c r="K20" s="212"/>
    </row>
    <row r="21" spans="1:11" ht="15">
      <c r="A21" s="168">
        <v>14</v>
      </c>
      <c r="B21" s="10">
        <v>0.66</v>
      </c>
      <c r="C21" s="11">
        <v>47</v>
      </c>
      <c r="D21" s="1">
        <f t="shared" si="1"/>
        <v>31.020000000000003</v>
      </c>
      <c r="E21" s="12">
        <v>14</v>
      </c>
      <c r="F21" s="9">
        <v>8</v>
      </c>
      <c r="G21" s="1">
        <f t="shared" si="2"/>
        <v>20.273305076880746</v>
      </c>
      <c r="H21" s="13" t="str">
        <f t="shared" si="3"/>
        <v>YES</v>
      </c>
      <c r="I21" s="74">
        <v>1541</v>
      </c>
      <c r="J21" s="211"/>
      <c r="K21" s="212"/>
    </row>
    <row r="22" spans="1:11" ht="15">
      <c r="A22" s="168">
        <v>15</v>
      </c>
      <c r="B22" s="10">
        <v>0.68</v>
      </c>
      <c r="C22" s="11">
        <v>47</v>
      </c>
      <c r="D22" s="1">
        <f t="shared" si="1"/>
        <v>31.96</v>
      </c>
      <c r="E22" s="12">
        <v>15</v>
      </c>
      <c r="F22" s="9">
        <v>7.9</v>
      </c>
      <c r="G22" s="1">
        <f t="shared" si="2"/>
        <v>18.326178830202515</v>
      </c>
      <c r="H22" s="13" t="str">
        <f t="shared" si="3"/>
        <v>YES</v>
      </c>
      <c r="I22" s="74">
        <v>1371</v>
      </c>
      <c r="J22" s="211"/>
      <c r="K22" s="212"/>
    </row>
    <row r="23" spans="1:11" ht="15">
      <c r="A23" s="168">
        <v>16</v>
      </c>
      <c r="B23" s="10">
        <v>0.64</v>
      </c>
      <c r="C23" s="11">
        <v>47</v>
      </c>
      <c r="D23" s="1">
        <f t="shared" si="1"/>
        <v>30.080000000000002</v>
      </c>
      <c r="E23" s="12">
        <v>15</v>
      </c>
      <c r="F23" s="9">
        <v>7.9</v>
      </c>
      <c r="G23" s="1">
        <f t="shared" si="2"/>
        <v>18.243182972725567</v>
      </c>
      <c r="H23" s="13" t="str">
        <f t="shared" si="3"/>
        <v>YES</v>
      </c>
      <c r="I23" s="74">
        <v>1567</v>
      </c>
      <c r="J23" s="211"/>
      <c r="K23" s="212"/>
    </row>
    <row r="24" spans="1:11" ht="15">
      <c r="A24" s="168">
        <v>17</v>
      </c>
      <c r="B24" s="10">
        <v>0.63</v>
      </c>
      <c r="C24" s="11">
        <v>47</v>
      </c>
      <c r="D24" s="1">
        <f t="shared" si="1"/>
        <v>29.61</v>
      </c>
      <c r="E24" s="12">
        <v>15</v>
      </c>
      <c r="F24" s="9">
        <v>7.8</v>
      </c>
      <c r="G24" s="1">
        <f t="shared" si="2"/>
        <v>17.561921810005135</v>
      </c>
      <c r="H24" s="13" t="str">
        <f t="shared" si="3"/>
        <v>YES</v>
      </c>
      <c r="I24" s="74">
        <v>1601</v>
      </c>
      <c r="J24" s="211" t="s">
        <v>130</v>
      </c>
      <c r="K24" s="212"/>
    </row>
    <row r="25" spans="1:11" ht="15">
      <c r="A25" s="168">
        <v>18</v>
      </c>
      <c r="B25" s="10">
        <v>0.73</v>
      </c>
      <c r="C25" s="11">
        <v>47</v>
      </c>
      <c r="D25" s="1">
        <f t="shared" si="1"/>
        <v>34.31</v>
      </c>
      <c r="E25" s="12">
        <v>15</v>
      </c>
      <c r="F25" s="9">
        <v>7.7</v>
      </c>
      <c r="G25" s="1">
        <f t="shared" si="2"/>
        <v>17.118240131417412</v>
      </c>
      <c r="H25" s="13" t="str">
        <f t="shared" si="3"/>
        <v>YES</v>
      </c>
      <c r="I25" s="74">
        <v>1559</v>
      </c>
      <c r="J25" s="211"/>
      <c r="K25" s="212"/>
    </row>
    <row r="26" spans="1:11" ht="15">
      <c r="A26" s="168">
        <v>19</v>
      </c>
      <c r="B26" s="10">
        <v>0.75</v>
      </c>
      <c r="C26" s="11">
        <v>47</v>
      </c>
      <c r="D26" s="1">
        <f t="shared" si="1"/>
        <v>35.25</v>
      </c>
      <c r="E26" s="12">
        <v>15</v>
      </c>
      <c r="F26" s="9">
        <v>7.8</v>
      </c>
      <c r="G26" s="1">
        <f t="shared" si="2"/>
        <v>17.802883885132818</v>
      </c>
      <c r="H26" s="13" t="str">
        <f t="shared" si="3"/>
        <v>YES</v>
      </c>
      <c r="I26" s="74">
        <v>721</v>
      </c>
      <c r="J26" s="211"/>
      <c r="K26" s="212"/>
    </row>
    <row r="27" spans="1:11" ht="15">
      <c r="A27" s="168">
        <v>20</v>
      </c>
      <c r="B27" s="10">
        <v>0.75</v>
      </c>
      <c r="C27" s="11">
        <v>47</v>
      </c>
      <c r="D27" s="1">
        <f t="shared" si="1"/>
        <v>35.25</v>
      </c>
      <c r="E27" s="12">
        <v>14</v>
      </c>
      <c r="F27" s="9">
        <v>8</v>
      </c>
      <c r="G27" s="1">
        <f t="shared" si="2"/>
        <v>20.480947867337388</v>
      </c>
      <c r="H27" s="13" t="str">
        <f t="shared" si="3"/>
        <v>YES</v>
      </c>
      <c r="I27" s="74">
        <v>1560</v>
      </c>
      <c r="J27" s="211"/>
      <c r="K27" s="212"/>
    </row>
    <row r="28" spans="1:11" ht="15">
      <c r="A28" s="168">
        <v>21</v>
      </c>
      <c r="B28" s="10">
        <v>0.77</v>
      </c>
      <c r="C28" s="11">
        <v>47</v>
      </c>
      <c r="D28" s="1">
        <f t="shared" si="1"/>
        <v>36.19</v>
      </c>
      <c r="E28" s="12">
        <v>14</v>
      </c>
      <c r="F28" s="9">
        <v>8.1</v>
      </c>
      <c r="G28" s="1">
        <f t="shared" si="2"/>
        <v>21.29695136018988</v>
      </c>
      <c r="H28" s="13" t="str">
        <f t="shared" si="3"/>
        <v>YES</v>
      </c>
      <c r="I28" s="74">
        <v>1522</v>
      </c>
      <c r="J28" s="211"/>
      <c r="K28" s="212"/>
    </row>
    <row r="29" spans="1:11" ht="15">
      <c r="A29" s="168">
        <v>22</v>
      </c>
      <c r="B29" s="10">
        <v>0.69</v>
      </c>
      <c r="C29" s="11">
        <v>47</v>
      </c>
      <c r="D29" s="1">
        <f t="shared" si="1"/>
        <v>32.43</v>
      </c>
      <c r="E29" s="12">
        <v>15</v>
      </c>
      <c r="F29" s="9">
        <v>8.1</v>
      </c>
      <c r="G29" s="1">
        <f t="shared" si="2"/>
        <v>19.751185032955288</v>
      </c>
      <c r="H29" s="13" t="str">
        <f t="shared" si="3"/>
        <v>YES</v>
      </c>
      <c r="I29" s="74">
        <v>1283</v>
      </c>
      <c r="J29" s="211"/>
      <c r="K29" s="212"/>
    </row>
    <row r="30" spans="1:11" ht="15">
      <c r="A30" s="168">
        <v>23</v>
      </c>
      <c r="B30" s="10">
        <v>0.72</v>
      </c>
      <c r="C30" s="11">
        <v>47</v>
      </c>
      <c r="D30" s="1">
        <f t="shared" si="1"/>
        <v>33.839999999999996</v>
      </c>
      <c r="E30" s="12">
        <v>15</v>
      </c>
      <c r="F30" s="9">
        <v>7.8</v>
      </c>
      <c r="G30" s="1">
        <f t="shared" si="2"/>
        <v>17.742342131794743</v>
      </c>
      <c r="H30" s="13" t="str">
        <f t="shared" si="3"/>
        <v>YES</v>
      </c>
      <c r="I30" s="74">
        <v>1183</v>
      </c>
      <c r="J30" s="211"/>
      <c r="K30" s="212"/>
    </row>
    <row r="31" spans="1:11" ht="15">
      <c r="A31" s="168">
        <v>24</v>
      </c>
      <c r="B31" s="10">
        <v>0.74</v>
      </c>
      <c r="C31" s="11">
        <v>47</v>
      </c>
      <c r="D31" s="1">
        <f t="shared" si="1"/>
        <v>34.78</v>
      </c>
      <c r="E31" s="12">
        <v>15</v>
      </c>
      <c r="F31" s="9">
        <v>8</v>
      </c>
      <c r="G31" s="1">
        <f t="shared" si="2"/>
        <v>19.144630843807377</v>
      </c>
      <c r="H31" s="13" t="str">
        <f t="shared" si="3"/>
        <v>YES</v>
      </c>
      <c r="I31" s="74">
        <v>1252</v>
      </c>
      <c r="J31" s="211"/>
      <c r="K31" s="212"/>
    </row>
    <row r="32" spans="1:11" ht="15">
      <c r="A32" s="168">
        <v>25</v>
      </c>
      <c r="B32" s="10">
        <v>0.71</v>
      </c>
      <c r="C32" s="11">
        <v>47</v>
      </c>
      <c r="D32" s="1">
        <f t="shared" si="1"/>
        <v>33.369999999999997</v>
      </c>
      <c r="E32" s="12">
        <v>15</v>
      </c>
      <c r="F32" s="9">
        <v>8.1</v>
      </c>
      <c r="G32" s="1">
        <f t="shared" si="2"/>
        <v>19.795988382355556</v>
      </c>
      <c r="H32" s="13" t="str">
        <f t="shared" si="3"/>
        <v>YES</v>
      </c>
      <c r="I32" s="74">
        <v>1112</v>
      </c>
      <c r="J32" s="211"/>
      <c r="K32" s="212"/>
    </row>
    <row r="33" spans="1:11" ht="15">
      <c r="A33" s="168">
        <v>26</v>
      </c>
      <c r="B33" s="10">
        <v>0.78</v>
      </c>
      <c r="C33" s="11">
        <v>47</v>
      </c>
      <c r="D33" s="1">
        <f t="shared" si="1"/>
        <v>36.660000000000004</v>
      </c>
      <c r="E33" s="12">
        <v>15</v>
      </c>
      <c r="F33" s="9">
        <v>8</v>
      </c>
      <c r="G33" s="1">
        <f t="shared" si="2"/>
        <v>19.231638028388293</v>
      </c>
      <c r="H33" s="13" t="str">
        <f t="shared" si="3"/>
        <v>YES</v>
      </c>
      <c r="I33" s="74">
        <v>731</v>
      </c>
      <c r="J33" s="211"/>
      <c r="K33" s="212"/>
    </row>
    <row r="34" spans="1:11" ht="15">
      <c r="A34" s="168">
        <v>27</v>
      </c>
      <c r="B34" s="10">
        <v>0.71</v>
      </c>
      <c r="C34" s="11">
        <v>47</v>
      </c>
      <c r="D34" s="1">
        <f t="shared" si="1"/>
        <v>33.369999999999997</v>
      </c>
      <c r="E34" s="12">
        <v>15</v>
      </c>
      <c r="F34" s="9">
        <v>8</v>
      </c>
      <c r="G34" s="1">
        <f t="shared" si="2"/>
        <v>19.079628504095144</v>
      </c>
      <c r="H34" s="13" t="str">
        <f t="shared" si="3"/>
        <v>YES</v>
      </c>
      <c r="I34" s="74">
        <v>832</v>
      </c>
      <c r="J34" s="211"/>
      <c r="K34" s="212"/>
    </row>
    <row r="35" spans="1:11" ht="15">
      <c r="A35" s="168">
        <v>28</v>
      </c>
      <c r="B35" s="10">
        <v>0.72</v>
      </c>
      <c r="C35" s="11">
        <v>47</v>
      </c>
      <c r="D35" s="1">
        <f t="shared" si="1"/>
        <v>33.839999999999996</v>
      </c>
      <c r="E35" s="12">
        <v>16</v>
      </c>
      <c r="F35" s="9">
        <v>8.3000000000000007</v>
      </c>
      <c r="G35" s="1">
        <f t="shared" si="2"/>
        <v>19.964583988600072</v>
      </c>
      <c r="H35" s="13" t="str">
        <f t="shared" si="3"/>
        <v>YES</v>
      </c>
      <c r="I35" s="74">
        <v>1173</v>
      </c>
      <c r="J35" s="211"/>
      <c r="K35" s="212"/>
    </row>
    <row r="36" spans="1:11" ht="15">
      <c r="A36" s="168">
        <v>29</v>
      </c>
      <c r="B36" s="10">
        <v>0.67</v>
      </c>
      <c r="C36" s="11">
        <v>47</v>
      </c>
      <c r="D36" s="1">
        <f t="shared" si="1"/>
        <v>31.490000000000002</v>
      </c>
      <c r="E36" s="12">
        <v>17</v>
      </c>
      <c r="F36" s="9">
        <v>8.1999999999999993</v>
      </c>
      <c r="G36" s="1">
        <f t="shared" si="2"/>
        <v>17.903686533490259</v>
      </c>
      <c r="H36" s="13" t="str">
        <f t="shared" si="3"/>
        <v>YES</v>
      </c>
      <c r="I36" s="74">
        <v>1330</v>
      </c>
      <c r="J36" s="211"/>
      <c r="K36" s="212"/>
    </row>
    <row r="37" spans="1:11" ht="15">
      <c r="A37" s="168">
        <v>30</v>
      </c>
      <c r="B37" s="10">
        <v>0.74</v>
      </c>
      <c r="C37" s="11">
        <v>47</v>
      </c>
      <c r="D37" s="1">
        <f t="shared" si="1"/>
        <v>34.78</v>
      </c>
      <c r="E37" s="12">
        <v>17</v>
      </c>
      <c r="F37" s="9">
        <v>7.8</v>
      </c>
      <c r="G37" s="1">
        <f t="shared" si="2"/>
        <v>15.565140309743226</v>
      </c>
      <c r="H37" s="13" t="str">
        <f t="shared" si="3"/>
        <v>YES</v>
      </c>
      <c r="I37" s="74">
        <v>1420</v>
      </c>
      <c r="J37" s="211"/>
      <c r="K37" s="212"/>
    </row>
    <row r="38" spans="1:11" ht="15">
      <c r="A38" s="168">
        <v>31</v>
      </c>
      <c r="B38" s="10">
        <v>0.71</v>
      </c>
      <c r="C38" s="11">
        <v>47</v>
      </c>
      <c r="D38" s="1">
        <f t="shared" si="1"/>
        <v>33.369999999999997</v>
      </c>
      <c r="E38" s="12">
        <v>18</v>
      </c>
      <c r="F38" s="9">
        <v>7.9</v>
      </c>
      <c r="G38" s="1">
        <f t="shared" si="2"/>
        <v>15.058530309927885</v>
      </c>
      <c r="H38" s="13" t="str">
        <f t="shared" si="3"/>
        <v>YES</v>
      </c>
      <c r="I38" s="74">
        <v>1385</v>
      </c>
      <c r="J38" s="211"/>
      <c r="K38" s="212"/>
    </row>
    <row r="39" spans="1:11" ht="15">
      <c r="A39" s="32"/>
      <c r="B39" s="102"/>
      <c r="C39" s="103"/>
      <c r="D39" s="6"/>
      <c r="E39" s="104"/>
      <c r="F39" s="105"/>
      <c r="G39" s="6"/>
      <c r="H39" s="4"/>
      <c r="I39" s="106"/>
      <c r="J39" s="107"/>
      <c r="K39" s="108"/>
    </row>
    <row r="40" spans="1:11" ht="20.25">
      <c r="A40" s="29" t="s">
        <v>101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6" t="s">
        <v>81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80</v>
      </c>
      <c r="C43" s="117" t="s">
        <v>58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8" t="s">
        <v>59</v>
      </c>
      <c r="H44" s="73"/>
      <c r="I44" s="73"/>
    </row>
    <row r="45" spans="1:11" ht="12.75" customHeight="1">
      <c r="B45" s="3"/>
      <c r="C45" s="118" t="s">
        <v>60</v>
      </c>
      <c r="K45" s="59"/>
    </row>
    <row r="46" spans="1:11" ht="12.75" customHeight="1">
      <c r="B46" s="3" t="s">
        <v>79</v>
      </c>
      <c r="C46" s="119" t="s">
        <v>61</v>
      </c>
      <c r="K46" s="30"/>
    </row>
    <row r="47" spans="1:11">
      <c r="B47" s="3" t="s">
        <v>78</v>
      </c>
      <c r="C47" s="15" t="s">
        <v>62</v>
      </c>
      <c r="K47" s="115" t="s">
        <v>56</v>
      </c>
    </row>
  </sheetData>
  <mergeCells count="37">
    <mergeCell ref="C3:G3"/>
    <mergeCell ref="C5:D5"/>
    <mergeCell ref="C4:D4"/>
    <mergeCell ref="J7:K7"/>
    <mergeCell ref="J8:K8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4:K34"/>
    <mergeCell ref="J35:K35"/>
    <mergeCell ref="J36:K36"/>
    <mergeCell ref="J37:K37"/>
    <mergeCell ref="J38:K3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/>
  </sheetViews>
  <sheetFormatPr defaultRowHeight="12.75"/>
  <cols>
    <col min="10" max="10" width="10" customWidth="1"/>
  </cols>
  <sheetData>
    <row r="1" spans="1:22" ht="18">
      <c r="C1" s="112" t="s">
        <v>54</v>
      </c>
      <c r="H1" s="111"/>
      <c r="K1" s="127"/>
    </row>
    <row r="2" spans="1:22">
      <c r="H2" s="111"/>
    </row>
    <row r="3" spans="1:22" ht="15">
      <c r="A3" s="100" t="s">
        <v>52</v>
      </c>
    </row>
    <row r="4" spans="1:22" ht="14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2" ht="15.75" customHeight="1">
      <c r="A5" s="221" t="s">
        <v>73</v>
      </c>
      <c r="B5" s="221"/>
      <c r="C5" s="221"/>
      <c r="D5" s="221"/>
      <c r="E5" s="221"/>
      <c r="F5" s="221"/>
      <c r="G5" s="221"/>
      <c r="H5" s="221"/>
      <c r="I5" s="221"/>
      <c r="J5" s="221"/>
    </row>
    <row r="6" spans="1:22" ht="15" customHeight="1">
      <c r="A6" s="221" t="s">
        <v>74</v>
      </c>
      <c r="B6" s="221"/>
      <c r="C6" s="221"/>
      <c r="D6" s="221"/>
      <c r="E6" s="221"/>
      <c r="F6" s="221"/>
      <c r="G6" s="221"/>
      <c r="H6" s="221"/>
      <c r="I6" s="221"/>
      <c r="J6" s="221"/>
    </row>
    <row r="7" spans="1:22" ht="15" customHeight="1">
      <c r="A7" s="221" t="s">
        <v>57</v>
      </c>
      <c r="B7" s="221"/>
      <c r="C7" s="221"/>
      <c r="D7" s="221"/>
      <c r="E7" s="221"/>
      <c r="F7" s="221"/>
      <c r="G7" s="221"/>
      <c r="H7" s="221"/>
      <c r="I7" s="221"/>
      <c r="J7" s="221"/>
    </row>
    <row r="8" spans="1:22" ht="16.5">
      <c r="A8" s="114" t="s">
        <v>63</v>
      </c>
    </row>
    <row r="9" spans="1:22" ht="14.25">
      <c r="A9" s="97"/>
      <c r="K9" s="124"/>
    </row>
    <row r="10" spans="1:22" ht="3" customHeight="1">
      <c r="A10" s="71"/>
      <c r="B10" s="91"/>
      <c r="C10" s="91"/>
      <c r="D10" s="91"/>
      <c r="E10" s="91"/>
      <c r="F10" s="91"/>
      <c r="G10" s="91"/>
      <c r="H10" s="91"/>
      <c r="I10" s="91"/>
      <c r="J10" s="72"/>
      <c r="K10" s="124"/>
    </row>
    <row r="11" spans="1:22">
      <c r="K11" s="124"/>
    </row>
    <row r="12" spans="1:22" ht="16.5">
      <c r="A12" s="130" t="s">
        <v>70</v>
      </c>
      <c r="B12" s="84"/>
      <c r="C12" s="131"/>
      <c r="D12" s="131"/>
      <c r="E12" s="84"/>
      <c r="F12" s="84"/>
      <c r="G12" s="84"/>
      <c r="H12" s="84"/>
      <c r="I12" s="84"/>
      <c r="J12" s="84"/>
      <c r="K12" s="124"/>
    </row>
    <row r="13" spans="1:22" ht="18.75">
      <c r="A13" s="132" t="s">
        <v>108</v>
      </c>
      <c r="B13" s="84"/>
      <c r="C13" s="131"/>
      <c r="D13" s="131"/>
      <c r="E13" s="84"/>
      <c r="F13" s="84"/>
      <c r="G13" s="84"/>
      <c r="H13" s="84"/>
      <c r="I13" s="84"/>
      <c r="J13" s="84"/>
      <c r="K13" s="124"/>
    </row>
    <row r="14" spans="1:22" ht="18.75">
      <c r="A14" s="132" t="s">
        <v>109</v>
      </c>
      <c r="B14" s="84"/>
      <c r="C14" s="131"/>
      <c r="D14" s="131"/>
      <c r="E14" s="84"/>
      <c r="F14" s="84"/>
      <c r="G14" s="84"/>
      <c r="H14" s="84"/>
      <c r="I14" s="84"/>
      <c r="J14" s="84"/>
      <c r="K14" s="125"/>
    </row>
    <row r="15" spans="1:22" ht="18.75">
      <c r="A15" s="132" t="s">
        <v>121</v>
      </c>
      <c r="B15" s="84"/>
      <c r="C15" s="131"/>
      <c r="D15" s="131"/>
      <c r="E15" s="84"/>
      <c r="F15" s="84"/>
      <c r="G15" s="84"/>
      <c r="H15" s="84"/>
      <c r="I15" s="84"/>
      <c r="J15" s="84"/>
      <c r="K15" s="125"/>
    </row>
    <row r="16" spans="1:22" ht="18.75">
      <c r="A16" s="132" t="s">
        <v>75</v>
      </c>
      <c r="B16" s="84"/>
      <c r="C16" s="131"/>
      <c r="D16" s="131"/>
      <c r="E16" s="84"/>
      <c r="F16" s="84"/>
      <c r="G16" s="84"/>
      <c r="H16" s="84"/>
      <c r="I16" s="84"/>
      <c r="J16" s="84"/>
      <c r="K16" s="125"/>
    </row>
    <row r="17" spans="1:11" ht="14.25">
      <c r="A17" s="165" t="s">
        <v>110</v>
      </c>
      <c r="B17" s="84"/>
      <c r="C17" s="131"/>
      <c r="D17" s="131"/>
      <c r="E17" s="84"/>
      <c r="F17" s="84"/>
      <c r="G17" s="84"/>
      <c r="H17" s="84"/>
      <c r="I17" s="84"/>
      <c r="J17" s="84"/>
      <c r="K17" s="125"/>
    </row>
    <row r="18" spans="1:11" ht="18.75">
      <c r="A18" s="132" t="s">
        <v>53</v>
      </c>
      <c r="B18" s="84"/>
      <c r="C18" s="131"/>
      <c r="D18" s="131"/>
      <c r="E18" s="84"/>
      <c r="F18" s="84"/>
      <c r="G18" s="84"/>
      <c r="H18" s="84"/>
      <c r="I18" s="84"/>
      <c r="J18" s="84"/>
      <c r="K18" s="125"/>
    </row>
    <row r="19" spans="1:11" ht="14.25">
      <c r="A19" s="132" t="s">
        <v>71</v>
      </c>
      <c r="B19" s="84"/>
      <c r="C19" s="131"/>
      <c r="D19" s="131"/>
      <c r="E19" s="84"/>
      <c r="F19" s="84"/>
      <c r="G19" s="84"/>
      <c r="H19" s="84"/>
      <c r="I19" s="84"/>
      <c r="J19" s="84"/>
      <c r="K19" s="125"/>
    </row>
    <row r="20" spans="1:11" ht="14.25">
      <c r="A20" s="165" t="s">
        <v>124</v>
      </c>
      <c r="B20" s="84"/>
      <c r="C20" s="131"/>
      <c r="D20" s="131"/>
      <c r="E20" s="84"/>
      <c r="F20" s="84"/>
      <c r="G20" s="84"/>
      <c r="H20" s="84"/>
      <c r="I20" s="84"/>
      <c r="J20" s="84"/>
      <c r="K20" s="125"/>
    </row>
    <row r="21" spans="1:11" ht="14.25">
      <c r="C21" s="95"/>
      <c r="D21" s="95"/>
      <c r="K21" s="124"/>
    </row>
    <row r="22" spans="1:11" ht="15">
      <c r="A22" s="134" t="s">
        <v>125</v>
      </c>
      <c r="B22" s="109"/>
      <c r="C22" s="109"/>
      <c r="D22" s="109"/>
      <c r="E22" s="83"/>
      <c r="F22" s="83"/>
      <c r="G22" s="83"/>
      <c r="H22" s="83"/>
      <c r="I22" s="83"/>
      <c r="J22" s="83"/>
      <c r="K22" s="125"/>
    </row>
    <row r="23" spans="1:11" ht="18.75">
      <c r="A23" s="110" t="s">
        <v>111</v>
      </c>
      <c r="B23" s="83"/>
      <c r="C23" s="109"/>
      <c r="D23" s="109"/>
      <c r="E23" s="83"/>
      <c r="F23" s="83"/>
      <c r="G23" s="83"/>
      <c r="H23" s="83"/>
      <c r="I23" s="83"/>
      <c r="J23" s="83"/>
      <c r="K23" s="124"/>
    </row>
    <row r="24" spans="1:11" ht="18.75">
      <c r="A24" s="110" t="s">
        <v>112</v>
      </c>
      <c r="B24" s="83"/>
      <c r="C24" s="109"/>
      <c r="D24" s="109"/>
      <c r="E24" s="83"/>
      <c r="F24" s="83"/>
      <c r="G24" s="83"/>
      <c r="H24" s="83"/>
      <c r="I24" s="83"/>
      <c r="J24" s="83"/>
      <c r="K24" s="124"/>
    </row>
    <row r="25" spans="1:11" ht="18.75">
      <c r="A25" s="110" t="s">
        <v>126</v>
      </c>
      <c r="B25" s="83"/>
      <c r="C25" s="109"/>
      <c r="D25" s="109"/>
      <c r="E25" s="83"/>
      <c r="F25" s="83"/>
      <c r="G25" s="83"/>
      <c r="H25" s="83"/>
      <c r="I25" s="83"/>
      <c r="J25" s="83"/>
      <c r="K25" s="124"/>
    </row>
    <row r="26" spans="1:11" ht="14.25">
      <c r="C26" s="95"/>
      <c r="D26" s="95"/>
    </row>
    <row r="27" spans="1:11" ht="15">
      <c r="A27" s="133" t="s">
        <v>51</v>
      </c>
      <c r="B27" s="84"/>
      <c r="C27" s="131"/>
      <c r="D27" s="131"/>
      <c r="E27" s="84"/>
      <c r="F27" s="84"/>
      <c r="G27" s="84"/>
      <c r="H27" s="84"/>
      <c r="I27" s="84"/>
      <c r="J27" s="84"/>
    </row>
    <row r="28" spans="1:11" ht="14.25">
      <c r="A28" s="132" t="s">
        <v>113</v>
      </c>
      <c r="B28" s="84"/>
      <c r="C28" s="131"/>
      <c r="D28" s="131"/>
      <c r="E28" s="84"/>
      <c r="F28" s="84"/>
      <c r="G28" s="84"/>
      <c r="H28" s="84"/>
      <c r="I28" s="84"/>
      <c r="J28" s="84"/>
    </row>
    <row r="29" spans="1:11" ht="14.25">
      <c r="A29" s="132" t="s">
        <v>114</v>
      </c>
      <c r="B29" s="84"/>
      <c r="C29" s="131"/>
      <c r="D29" s="131"/>
      <c r="E29" s="84"/>
      <c r="F29" s="84"/>
      <c r="G29" s="84"/>
      <c r="H29" s="84"/>
      <c r="I29" s="84"/>
      <c r="J29" s="84"/>
    </row>
    <row r="30" spans="1:11" ht="14.25">
      <c r="A30" s="132" t="s">
        <v>115</v>
      </c>
      <c r="B30" s="84"/>
      <c r="C30" s="131"/>
      <c r="D30" s="131"/>
      <c r="E30" s="84"/>
      <c r="F30" s="84"/>
      <c r="G30" s="84"/>
      <c r="H30" s="84"/>
      <c r="I30" s="84"/>
      <c r="J30" s="84"/>
      <c r="K30" s="124"/>
    </row>
    <row r="31" spans="1:11" ht="14.25">
      <c r="A31" s="132" t="s">
        <v>99</v>
      </c>
      <c r="B31" s="84"/>
      <c r="C31" s="84"/>
      <c r="D31" s="84"/>
      <c r="E31" s="84"/>
      <c r="F31" s="84"/>
      <c r="G31" s="84"/>
      <c r="H31" s="84"/>
      <c r="I31" s="84"/>
      <c r="J31" s="84"/>
      <c r="K31" s="124"/>
    </row>
    <row r="32" spans="1:11">
      <c r="K32" s="125"/>
    </row>
    <row r="33" spans="1:11" ht="15">
      <c r="A33" s="134" t="s">
        <v>119</v>
      </c>
      <c r="B33" s="83"/>
      <c r="C33" s="83"/>
      <c r="D33" s="83"/>
      <c r="E33" s="83"/>
      <c r="F33" s="83"/>
      <c r="G33" s="83"/>
      <c r="H33" s="83"/>
      <c r="I33" s="83"/>
      <c r="J33" s="83"/>
      <c r="K33" s="124"/>
    </row>
    <row r="34" spans="1:11" ht="14.25">
      <c r="A34" s="110" t="s">
        <v>72</v>
      </c>
      <c r="B34" s="83"/>
      <c r="C34" s="83"/>
      <c r="D34" s="83"/>
      <c r="E34" s="83"/>
      <c r="F34" s="83"/>
      <c r="G34" s="83"/>
      <c r="H34" s="83"/>
      <c r="I34" s="83"/>
      <c r="J34" s="83"/>
      <c r="K34" s="124"/>
    </row>
    <row r="35" spans="1:11" ht="14.25">
      <c r="A35" s="96"/>
      <c r="K35" s="124"/>
    </row>
    <row r="36" spans="1:11" ht="15">
      <c r="A36" s="133" t="s">
        <v>120</v>
      </c>
      <c r="B36" s="84"/>
      <c r="C36" s="84"/>
      <c r="D36" s="84"/>
      <c r="E36" s="84"/>
      <c r="F36" s="84"/>
      <c r="G36" s="84"/>
      <c r="H36" s="84"/>
      <c r="I36" s="84"/>
      <c r="J36" s="84"/>
    </row>
    <row r="37" spans="1:11" ht="14.25">
      <c r="A37" s="132" t="s">
        <v>123</v>
      </c>
      <c r="B37" s="84"/>
      <c r="C37" s="84"/>
      <c r="D37" s="84"/>
      <c r="E37" s="84"/>
      <c r="F37" s="84"/>
      <c r="G37" s="84"/>
      <c r="H37" s="84"/>
      <c r="I37" s="84"/>
      <c r="J37" s="84"/>
    </row>
    <row r="38" spans="1:11" ht="15">
      <c r="A38" s="75"/>
    </row>
    <row r="39" spans="1:11" ht="5.25" customHeight="1">
      <c r="A39" s="135"/>
      <c r="B39" s="91"/>
      <c r="C39" s="91"/>
      <c r="D39" s="91"/>
      <c r="E39" s="91"/>
      <c r="F39" s="91"/>
      <c r="G39" s="91"/>
      <c r="H39" s="91"/>
      <c r="I39" s="136"/>
      <c r="J39" s="72"/>
    </row>
    <row r="40" spans="1:11" ht="5.25" customHeight="1">
      <c r="A40" s="75"/>
      <c r="I40" s="126"/>
    </row>
    <row r="41" spans="1:11">
      <c r="A41" s="15"/>
      <c r="B41" s="15"/>
      <c r="C41" s="15"/>
      <c r="D41" s="15"/>
      <c r="E41" s="15"/>
      <c r="F41" s="15"/>
      <c r="G41" s="101"/>
      <c r="H41" s="15"/>
      <c r="J41" s="147" t="s">
        <v>118</v>
      </c>
    </row>
    <row r="42" spans="1:11">
      <c r="G42" s="101"/>
    </row>
    <row r="43" spans="1:11">
      <c r="G43" s="101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30</v>
      </c>
      <c r="G1" s="162" t="s">
        <v>18</v>
      </c>
    </row>
    <row r="2" spans="1:7" ht="19.5" customHeight="1">
      <c r="A2" s="36" t="s">
        <v>97</v>
      </c>
    </row>
    <row r="3" spans="1:7" ht="24.6" customHeight="1">
      <c r="A3" s="163" t="s">
        <v>7</v>
      </c>
      <c r="B3" s="225" t="str">
        <f>IF('pg 1'!C2="","",'pg 1'!C2)</f>
        <v>City of Creswell</v>
      </c>
      <c r="C3" s="225"/>
      <c r="D3" s="153"/>
      <c r="E3" s="141" t="str">
        <f>IF(B23="","",B23)</f>
        <v/>
      </c>
      <c r="F3" s="154" t="str">
        <f>IF(B25="","",(B25))</f>
        <v/>
      </c>
    </row>
    <row r="4" spans="1:7" ht="24.6" customHeight="1">
      <c r="A4" s="163" t="s">
        <v>9</v>
      </c>
      <c r="B4" s="170" t="str">
        <f>IF('pg 1'!C3="","",'pg 1'!C3)</f>
        <v>.00246</v>
      </c>
      <c r="C4" s="164" t="str">
        <f>IF(B4="","",(HYPERLINK("https://yourwater.oregon.gov/inventory.php?pwsno="&amp;B4,B4&amp;" Water System Profile on DataOnline")))</f>
        <v>.00246 Water System Profile on DataOnline</v>
      </c>
      <c r="D4" s="152"/>
      <c r="E4" s="146"/>
      <c r="F4" s="141"/>
    </row>
    <row r="5" spans="1:7" ht="24.6" customHeight="1">
      <c r="A5" s="163" t="s">
        <v>10</v>
      </c>
      <c r="B5" s="170" t="str">
        <f>IF('pg 1'!C4="","",'pg 1'!C4)</f>
        <v>B</v>
      </c>
      <c r="C5" s="31" t="s">
        <v>95</v>
      </c>
      <c r="D5" s="54" t="s">
        <v>94</v>
      </c>
      <c r="E5" s="141"/>
      <c r="F5" s="141"/>
    </row>
    <row r="6" spans="1:7" ht="24.6" customHeight="1">
      <c r="A6" s="163" t="s">
        <v>1</v>
      </c>
      <c r="B6" s="170" t="str">
        <f>IF('pg 1'!G1="","",'pg 1'!G1)</f>
        <v>Lane</v>
      </c>
      <c r="C6" s="31" t="s">
        <v>92</v>
      </c>
      <c r="D6" s="54" t="s">
        <v>93</v>
      </c>
      <c r="E6" s="141"/>
      <c r="F6" s="141"/>
    </row>
    <row r="7" spans="1:7" ht="24.6" customHeight="1">
      <c r="A7" s="163" t="s">
        <v>11</v>
      </c>
      <c r="B7" s="171">
        <f>IF('pg 1'!G2="","",'pg 1'!G2)</f>
        <v>45809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3" t="s">
        <v>23</v>
      </c>
      <c r="B9" s="224"/>
      <c r="C9" s="27"/>
      <c r="D9" s="143" t="s">
        <v>98</v>
      </c>
      <c r="E9" s="28">
        <f>'pg 1'!E8</f>
        <v>0.03</v>
      </c>
      <c r="F9" s="144" t="s">
        <v>19</v>
      </c>
      <c r="G9" s="28">
        <f>'pg 1'!F8</f>
        <v>4</v>
      </c>
    </row>
    <row r="10" spans="1:7" ht="93" customHeight="1">
      <c r="A10" s="142" t="s">
        <v>12</v>
      </c>
      <c r="B10" s="142" t="s">
        <v>91</v>
      </c>
      <c r="C10" s="18" t="s">
        <v>37</v>
      </c>
      <c r="D10" s="142" t="s">
        <v>13</v>
      </c>
      <c r="E10" s="142" t="s">
        <v>90</v>
      </c>
      <c r="F10" s="18" t="s">
        <v>38</v>
      </c>
      <c r="G10" s="18" t="s">
        <v>39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9"/>
      <c r="B17" s="160"/>
      <c r="C17" s="161"/>
      <c r="D17" s="160"/>
      <c r="E17" s="161"/>
      <c r="F17" s="161"/>
      <c r="G17" s="161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5" t="s">
        <v>88</v>
      </c>
      <c r="F19" s="41"/>
    </row>
    <row r="20" spans="1:7" ht="31.5" customHeight="1">
      <c r="A20" s="32"/>
      <c r="B20" s="32"/>
      <c r="C20" s="33"/>
      <c r="E20" s="145" t="s">
        <v>89</v>
      </c>
      <c r="F20" s="41"/>
    </row>
    <row r="21" spans="1:7" ht="31.5" customHeight="1">
      <c r="A21" s="32"/>
      <c r="B21" s="32"/>
      <c r="C21" s="33"/>
      <c r="E21" s="145" t="s">
        <v>96</v>
      </c>
      <c r="F21" s="41"/>
    </row>
    <row r="22" spans="1:7" ht="31.5" customHeight="1">
      <c r="A22" s="32"/>
      <c r="B22" s="32"/>
      <c r="C22" s="33"/>
      <c r="E22" s="145"/>
      <c r="F22" s="151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8"/>
      <c r="C26" s="48"/>
      <c r="D26" s="50"/>
      <c r="E26" s="149"/>
      <c r="F26" s="48"/>
      <c r="G26" s="48"/>
    </row>
    <row r="27" spans="1:7" ht="31.5" customHeight="1">
      <c r="A27" s="46"/>
      <c r="B27" s="148"/>
      <c r="C27" s="48"/>
      <c r="D27" s="50"/>
      <c r="E27" s="149"/>
      <c r="F27" s="48"/>
      <c r="G27" s="48"/>
    </row>
    <row r="28" spans="1:7" ht="92.25" customHeight="1">
      <c r="A28" s="222" t="s">
        <v>106</v>
      </c>
      <c r="B28" s="222"/>
      <c r="C28" s="222"/>
      <c r="D28" s="222"/>
      <c r="E28" s="222"/>
      <c r="F28" s="222"/>
      <c r="G28" s="222"/>
    </row>
    <row r="29" spans="1:7" ht="50.25" customHeight="1">
      <c r="A29" s="150"/>
      <c r="B29" s="150"/>
      <c r="C29" s="150"/>
      <c r="D29" s="150"/>
      <c r="E29" s="150"/>
      <c r="F29" s="150"/>
      <c r="G29" s="150"/>
    </row>
    <row r="30" spans="1:7" ht="15.75">
      <c r="A30" s="55" t="s">
        <v>40</v>
      </c>
    </row>
    <row r="31" spans="1:7" ht="15">
      <c r="A31" s="54" t="s">
        <v>41</v>
      </c>
      <c r="G31" s="59" t="s">
        <v>100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2018-10-31T07:00:00+00:00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8FEE3B4-6656-4247-A548-CE98ACD3E3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ebdd6eeb-0dd0-4927-947e-a759f08fcf55}" enabled="1" method="Privileged" siteId="{658e63e8-8d39-499c-8f48-13adc9452f4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Braund Linda O</cp:lastModifiedBy>
  <cp:lastPrinted>2025-06-01T21:00:50Z</cp:lastPrinted>
  <dcterms:created xsi:type="dcterms:W3CDTF">2008-11-12T20:47:25Z</dcterms:created>
  <dcterms:modified xsi:type="dcterms:W3CDTF">2025-07-08T22:06:53Z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</Properties>
</file>