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swelloregon-my.sharepoint.com/personal/whaynes_creswellor_gov/Documents/Desktop/"/>
    </mc:Choice>
  </mc:AlternateContent>
  <xr:revisionPtr revIDLastSave="324" documentId="8_{B79CE6CB-43C4-415D-B2EF-990FD33A7A6F}" xr6:coauthVersionLast="47" xr6:coauthVersionMax="47" xr10:uidLastSave="{9709A19F-89FB-465B-8AAA-37EB7294D58A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H27" i="32" s="1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C44" i="31"/>
  <c r="H44" i="31"/>
  <c r="H25" i="32" l="1"/>
  <c r="H19" i="32"/>
  <c r="H13" i="32"/>
  <c r="H37" i="32"/>
  <c r="H36" i="32"/>
  <c r="H35" i="32"/>
  <c r="H34" i="32"/>
  <c r="H33" i="32"/>
  <c r="H32" i="32"/>
  <c r="H31" i="32"/>
  <c r="H30" i="32"/>
  <c r="H29" i="32"/>
  <c r="H28" i="32"/>
  <c r="H26" i="32"/>
  <c r="H24" i="32"/>
  <c r="H23" i="32"/>
  <c r="H22" i="32"/>
  <c r="H21" i="32"/>
  <c r="H20" i="32"/>
  <c r="H18" i="32"/>
  <c r="H17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F3" i="29"/>
  <c r="E3" i="29"/>
</calcChain>
</file>

<file path=xl/sharedStrings.xml><?xml version="1.0" encoding="utf-8"?>
<sst xmlns="http://schemas.openxmlformats.org/spreadsheetml/2006/main" count="184" uniqueCount="140">
  <si>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</si>
  <si>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</si>
  <si>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Lane</t>
  </si>
  <si>
    <t xml:space="preserve">System Name:       </t>
  </si>
  <si>
    <t>City of Creswell</t>
  </si>
  <si>
    <t>Month/Year:</t>
  </si>
  <si>
    <t xml:space="preserve">PWS ID#:      41 - </t>
  </si>
  <si>
    <t>00246</t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</si>
  <si>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</si>
  <si>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22.0 psi  //  17.5 psi</t>
  </si>
  <si>
    <t xml:space="preserve">Plant ID:     WTP - </t>
  </si>
  <si>
    <t>B</t>
  </si>
  <si>
    <t>(e.g., "A")</t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</si>
  <si>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</si>
  <si>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</si>
  <si>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</si>
  <si>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</si>
  <si>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</si>
  <si>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</si>
  <si>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</si>
  <si>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</si>
  <si>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</si>
  <si>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t>Highest IFE [NTU]    (&gt;15 min duration)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</si>
  <si>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</si>
  <si>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</si>
  <si>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>[Y/N] or
"off"</t>
  </si>
  <si>
    <t>Compliance summary (operator to complete any blank fields)</t>
  </si>
  <si>
    <t>95% of daily turbidity readings ≤ 1 NTU? [Y/N]</t>
  </si>
  <si>
    <t>All turbidity readings ≤ 5 NTU? [Y/N]</t>
  </si>
  <si>
    <t>All IFE turbidity readings ≤ 0.15 NTU?  [Y/N]</t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</si>
  <si>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</si>
  <si>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DIT Daily?</t>
  </si>
  <si>
    <t>CT's met daily? (p. 2)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</si>
  <si>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</si>
  <si>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</si>
  <si>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</si>
  <si>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Yes</t>
  </si>
  <si>
    <t>PRINTED NAME:</t>
  </si>
  <si>
    <t>Sam Haynes</t>
  </si>
  <si>
    <t>DATE:</t>
  </si>
  <si>
    <t>SIGNATURE:</t>
  </si>
  <si>
    <t>WT CERT #:</t>
  </si>
  <si>
    <t>T-6414</t>
  </si>
  <si>
    <t>Notes: Computer not set up for the new form</t>
  </si>
  <si>
    <t>PHONE #:</t>
  </si>
  <si>
    <t>541-895-4044</t>
  </si>
  <si>
    <t>p. 1 of 2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</si>
  <si>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</si>
  <si>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 xml:space="preserve">System Name: </t>
  </si>
  <si>
    <t xml:space="preserve">PWS ID#: 41 - </t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</si>
  <si>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</si>
  <si>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 xml:space="preserve">Plant ID :  WTP - </t>
  </si>
  <si>
    <t>Required via Disinfection</t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</si>
  <si>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</si>
  <si>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</si>
  <si>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</si>
  <si>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Temp
[° C]</t>
  </si>
  <si>
    <t>pH</t>
  </si>
  <si>
    <t>Required CT
(Formula)</t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</si>
  <si>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</si>
  <si>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Peak Hourly
Demand Flow
[GPM]</t>
  </si>
  <si>
    <t>Notes
(e.g. "Plant Off")</t>
  </si>
  <si>
    <t>N/A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</si>
  <si>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</si>
  <si>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</si>
  <si>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mail:</t>
  </si>
  <si>
    <t xml:space="preserve">Drinking Water Services </t>
  </si>
  <si>
    <t>PO Box 14350</t>
  </si>
  <si>
    <t>Portland, OR  97293-0350</t>
  </si>
  <si>
    <t>email:</t>
  </si>
  <si>
    <t>dwp.dmce@odhsoha.oregon.gov</t>
  </si>
  <si>
    <t>fax:</t>
  </si>
  <si>
    <t>971-673-0458</t>
  </si>
  <si>
    <t>p. 2 of 2</t>
  </si>
  <si>
    <t>Definitions &amp; Additional Information</t>
  </si>
  <si>
    <t>Glossary of Terms: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</si>
  <si>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</si>
  <si>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</si>
  <si>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</si>
  <si>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</si>
  <si>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</si>
  <si>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</si>
  <si>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</si>
  <si>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</si>
  <si>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</si>
  <si>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t>flowrate, water temperature, and TMP.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</si>
  <si>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</si>
  <si>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 xml:space="preserve">The nature of membrane filtration requires higher pathogen removal rates. Therefore, 4-log is </t>
  </si>
  <si>
    <t>typically the minimum pathogen removal target.</t>
  </si>
  <si>
    <t>Highest PDR (Pressure Decay Rate):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</si>
  <si>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</si>
  <si>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</si>
  <si>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</si>
  <si>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t>DIT Daily:</t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</si>
  <si>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</si>
  <si>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</si>
  <si>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</si>
  <si>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t>Each filter producing water for human consumption in a given day must undergo a DIT</t>
  </si>
  <si>
    <t>Highest IFE [NTU]: Must be continuously monitored.</t>
  </si>
  <si>
    <t>If ever exceeds 0.15 NTU for &gt; 15 minutes: Run a DIT, &amp; complete Turbidity Triggered DIT form</t>
  </si>
  <si>
    <t xml:space="preserve">Highest CFE [NTU]: </t>
  </si>
  <si>
    <t>Data is collected for optimization purposes. Not for compliance.</t>
  </si>
  <si>
    <t>Revised 7/31/2023</t>
  </si>
  <si>
    <t>Turbidity-Triggered Direct Integrity Test (DIT) Reporting Form</t>
  </si>
  <si>
    <t>OHA - Drinking Water Services</t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</si>
  <si>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</si>
  <si>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t>Water System Name:</t>
  </si>
  <si>
    <t>Water System ID:</t>
  </si>
  <si>
    <t>Treatment Plant ID: WTP-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</si>
  <si>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</si>
  <si>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t>maximum allowed pressure decay rate for a passing DIT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</si>
  <si>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</si>
  <si>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</si>
  <si>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Month - Year:</t>
  </si>
  <si>
    <t>Date/Time and membrane unit(s) affected</t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</si>
  <si>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</si>
  <si>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LRC:</t>
  </si>
  <si>
    <t>Date/Time</t>
  </si>
  <si>
    <t>Membrane
unit/skid/cell
ID#</t>
  </si>
  <si>
    <t>Turbidity level
&gt; 0.15 NTU resulting in DIT
[NTU]</t>
  </si>
  <si>
    <t>Corrective action</t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</si>
  <si>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</si>
  <si>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</si>
  <si>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</si>
  <si>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>Monthly Summary</t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</si>
  <si>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</si>
  <si>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</si>
  <si>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</si>
  <si>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t>Name:</t>
  </si>
  <si>
    <t>     </t>
  </si>
  <si>
    <t>Signature:</t>
  </si>
  <si>
    <t>Date:</t>
  </si>
  <si>
    <t>Phone #:</t>
  </si>
  <si>
    <t>WT Cert #:</t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</si>
  <si>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</si>
  <si>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</si>
  <si>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</si>
  <si>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>Revised 2/17/2023</t>
  </si>
  <si>
    <t>Nov.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</si>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</sst>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5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  <font>
      <b/>
      <sz val="11"/>
      <name val="Blackadder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6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0" fontId="6" fillId="0" borderId="21" xfId="0" applyFont="1" applyBorder="1"/>
    <xf numFmtId="0" fontId="6" fillId="0" borderId="0" xfId="0" applyFont="1"/>
    <xf numFmtId="0" fontId="7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6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sheetPr>
    <pageSetUpPr fitToPage="1"/>
  </sheetPr>
  <dimension ref="A1:H50"/>
  <sheetViews>
    <sheetView showGridLines="0" tabSelected="1" view="pageLayout" topLeftCell="A10" zoomScale="90" zoomScaleNormal="100" zoomScalePageLayoutView="90" workbookViewId="0">
      <selection activeCell="A11" sqref="A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6" t="s">
        <v>0</v>
      </c>
      <c r="B1" s="67"/>
      <c r="C1" s="67"/>
      <c r="D1" s="67"/>
      <c r="E1" s="67"/>
      <c r="F1" s="37" t="s">
        <v>1</v>
      </c>
      <c r="G1" s="60" t="s">
        <v>2</v>
      </c>
      <c r="H1" s="168"/>
    </row>
    <row r="2" spans="1:8" ht="15.75" customHeight="1">
      <c r="B2" s="37" t="s">
        <v>3</v>
      </c>
      <c r="C2" s="201" t="s">
        <v>4</v>
      </c>
      <c r="D2" s="201"/>
      <c r="E2" s="78"/>
      <c r="F2" s="37" t="s">
        <v>5</v>
      </c>
      <c r="G2" s="88" t="s">
        <v>138</v>
      </c>
      <c r="H2" s="168"/>
    </row>
    <row r="3" spans="1:8" ht="15.75">
      <c r="B3" s="37" t="s">
        <v>6</v>
      </c>
      <c r="C3" s="115" t="s">
        <v>7</v>
      </c>
      <c r="F3" s="58" t="s">
        <v>8</v>
      </c>
      <c r="G3" s="208" t="s">
        <v>9</v>
      </c>
      <c r="H3" s="209"/>
    </row>
    <row r="4" spans="1:8" ht="15.75">
      <c r="B4" s="37" t="s">
        <v>10</v>
      </c>
      <c r="C4" s="39" t="s">
        <v>11</v>
      </c>
      <c r="D4" s="42" t="s">
        <v>12</v>
      </c>
      <c r="E4" s="43"/>
      <c r="F4" s="3"/>
      <c r="G4" s="16"/>
      <c r="H4" s="76"/>
    </row>
    <row r="5" spans="1:8" ht="11.25" customHeight="1">
      <c r="B5" s="37"/>
      <c r="C5" s="59"/>
      <c r="D5" s="42"/>
      <c r="E5" s="43"/>
      <c r="F5" s="3"/>
      <c r="G5" s="16"/>
      <c r="H5" s="76"/>
    </row>
    <row r="6" spans="1:8" ht="15.75">
      <c r="A6" s="43"/>
      <c r="B6" s="43"/>
      <c r="C6" s="59"/>
      <c r="D6" s="42"/>
      <c r="E6" s="43"/>
      <c r="F6" s="3"/>
      <c r="G6" s="61" t="s">
        <v>13</v>
      </c>
      <c r="H6" s="210" t="s">
        <v>14</v>
      </c>
    </row>
    <row r="7" spans="1:8" ht="14.25" customHeight="1">
      <c r="D7" s="61" t="s">
        <v>15</v>
      </c>
      <c r="E7" s="79" t="s">
        <v>16</v>
      </c>
      <c r="F7" s="204" t="s">
        <v>17</v>
      </c>
      <c r="G7" s="205"/>
      <c r="H7" s="211"/>
    </row>
    <row r="8" spans="1:8">
      <c r="A8" s="3"/>
      <c r="B8" s="3"/>
      <c r="D8" s="116" t="s">
        <v>18</v>
      </c>
      <c r="E8" s="167">
        <v>0.3</v>
      </c>
      <c r="F8" s="206">
        <v>4</v>
      </c>
      <c r="G8" s="207"/>
      <c r="H8" s="211"/>
    </row>
    <row r="9" spans="1:8" ht="3" customHeight="1">
      <c r="A9" s="3"/>
      <c r="E9" s="149"/>
      <c r="G9" s="150"/>
      <c r="H9" s="151"/>
    </row>
    <row r="10" spans="1:8" ht="48.75" customHeight="1">
      <c r="A10" s="56" t="s">
        <v>19</v>
      </c>
      <c r="B10" s="117" t="s">
        <v>20</v>
      </c>
      <c r="C10" s="123" t="s">
        <v>21</v>
      </c>
      <c r="D10" s="117" t="s">
        <v>22</v>
      </c>
      <c r="E10" s="124" t="s">
        <v>23</v>
      </c>
      <c r="F10" s="202" t="s">
        <v>24</v>
      </c>
      <c r="G10" s="203"/>
      <c r="H10" s="173" t="s">
        <v>25</v>
      </c>
    </row>
    <row r="11" spans="1:8" ht="14.25" customHeight="1">
      <c r="A11" s="162">
        <v>1</v>
      </c>
      <c r="B11" s="10">
        <v>1.7000000000000001E-2</v>
      </c>
      <c r="C11" s="160">
        <v>3.9E-2</v>
      </c>
      <c r="D11" s="10">
        <v>8.3000000000000004E-2</v>
      </c>
      <c r="E11" s="77">
        <v>4.4999999999999998E-2</v>
      </c>
      <c r="F11" s="200">
        <v>4.55</v>
      </c>
      <c r="G11" s="200"/>
      <c r="H11" s="40" t="s">
        <v>139</v>
      </c>
    </row>
    <row r="12" spans="1:8" ht="14.25" customHeight="1">
      <c r="A12" s="162">
        <v>2</v>
      </c>
      <c r="B12" s="10">
        <v>1.7000000000000001E-2</v>
      </c>
      <c r="C12" s="160">
        <v>0.02</v>
      </c>
      <c r="D12" s="10">
        <v>3.1E-2</v>
      </c>
      <c r="E12" s="9">
        <v>4.4999999999999998E-2</v>
      </c>
      <c r="F12" s="200">
        <v>4.58</v>
      </c>
      <c r="G12" s="200"/>
      <c r="H12" s="40" t="s">
        <v>139</v>
      </c>
    </row>
    <row r="13" spans="1:8" ht="14.25" customHeight="1">
      <c r="A13" s="162">
        <v>3</v>
      </c>
      <c r="B13" s="10">
        <v>1.9E-2</v>
      </c>
      <c r="C13" s="160">
        <v>1.9E-2</v>
      </c>
      <c r="D13" s="10">
        <v>2.3E-2</v>
      </c>
      <c r="E13" s="9">
        <v>5.0999999999999997E-2</v>
      </c>
      <c r="F13" s="200">
        <v>4.5</v>
      </c>
      <c r="G13" s="200"/>
      <c r="H13" s="40" t="s">
        <v>139</v>
      </c>
    </row>
    <row r="14" spans="1:8" ht="14.25" customHeight="1">
      <c r="A14" s="162">
        <v>4</v>
      </c>
      <c r="B14" s="10">
        <v>1.9E-2</v>
      </c>
      <c r="C14" s="160">
        <v>1.9E-2</v>
      </c>
      <c r="D14" s="10">
        <v>0.02</v>
      </c>
      <c r="E14" s="9">
        <v>5.0999999999999997E-2</v>
      </c>
      <c r="F14" s="200">
        <v>4.5</v>
      </c>
      <c r="G14" s="200"/>
      <c r="H14" s="40" t="s">
        <v>139</v>
      </c>
    </row>
    <row r="15" spans="1:8" ht="14.25" customHeight="1">
      <c r="A15" s="162">
        <v>5</v>
      </c>
      <c r="B15" s="10">
        <v>1.9E-2</v>
      </c>
      <c r="C15" s="160">
        <v>0.02</v>
      </c>
      <c r="D15" s="10">
        <v>2.1000000000000001E-2</v>
      </c>
      <c r="E15" s="9">
        <v>4.4999999999999998E-2</v>
      </c>
      <c r="F15" s="200">
        <v>4.5199999999999996</v>
      </c>
      <c r="G15" s="200"/>
      <c r="H15" s="40" t="s">
        <v>139</v>
      </c>
    </row>
    <row r="16" spans="1:8" ht="14.25" customHeight="1">
      <c r="A16" s="162">
        <v>6</v>
      </c>
      <c r="B16" s="10">
        <v>0.02</v>
      </c>
      <c r="C16" s="160">
        <v>2.7E-2</v>
      </c>
      <c r="D16" s="10">
        <v>4.1000000000000002E-2</v>
      </c>
      <c r="E16" s="9">
        <v>6.4000000000000001E-2</v>
      </c>
      <c r="F16" s="200">
        <v>4.5</v>
      </c>
      <c r="G16" s="200"/>
      <c r="H16" s="40" t="s">
        <v>139</v>
      </c>
    </row>
    <row r="17" spans="1:8" ht="14.25" customHeight="1">
      <c r="A17" s="162">
        <v>7</v>
      </c>
      <c r="B17" s="10">
        <v>0.02</v>
      </c>
      <c r="C17" s="160">
        <v>2.1999999999999999E-2</v>
      </c>
      <c r="D17" s="10">
        <v>2.5000000000000001E-2</v>
      </c>
      <c r="E17" s="9">
        <v>5.8000000000000003E-2</v>
      </c>
      <c r="F17" s="200">
        <v>4.5199999999999996</v>
      </c>
      <c r="G17" s="200"/>
      <c r="H17" s="40" t="s">
        <v>139</v>
      </c>
    </row>
    <row r="18" spans="1:8" ht="14.25" customHeight="1">
      <c r="A18" s="162">
        <v>8</v>
      </c>
      <c r="B18" s="10">
        <v>1.9E-2</v>
      </c>
      <c r="C18" s="160">
        <v>3.4000000000000002E-2</v>
      </c>
      <c r="D18" s="10">
        <v>7.5999999999999998E-2</v>
      </c>
      <c r="E18" s="9">
        <v>4.4999999999999998E-2</v>
      </c>
      <c r="F18" s="200">
        <v>4.57</v>
      </c>
      <c r="G18" s="200"/>
      <c r="H18" s="40" t="s">
        <v>139</v>
      </c>
    </row>
    <row r="19" spans="1:8" ht="14.25" customHeight="1">
      <c r="A19" s="162">
        <v>9</v>
      </c>
      <c r="B19" s="10">
        <v>1.9E-2</v>
      </c>
      <c r="C19" s="160">
        <v>0.03</v>
      </c>
      <c r="D19" s="10">
        <v>7.3999999999999996E-2</v>
      </c>
      <c r="E19" s="9">
        <v>4.4999999999999998E-2</v>
      </c>
      <c r="F19" s="200">
        <v>4.5599999999999996</v>
      </c>
      <c r="G19" s="200"/>
      <c r="H19" s="40" t="s">
        <v>139</v>
      </c>
    </row>
    <row r="20" spans="1:8" ht="14.25" customHeight="1">
      <c r="A20" s="162">
        <v>10</v>
      </c>
      <c r="B20" s="10">
        <v>1.9E-2</v>
      </c>
      <c r="C20" s="160">
        <v>2.1000000000000001E-2</v>
      </c>
      <c r="D20" s="10">
        <v>0.03</v>
      </c>
      <c r="E20" s="9">
        <v>5.8000000000000003E-2</v>
      </c>
      <c r="F20" s="200">
        <v>4.5199999999999996</v>
      </c>
      <c r="G20" s="200"/>
      <c r="H20" s="40" t="s">
        <v>139</v>
      </c>
    </row>
    <row r="21" spans="1:8" ht="14.25" customHeight="1">
      <c r="A21" s="162">
        <v>11</v>
      </c>
      <c r="B21" s="10">
        <v>1.9E-2</v>
      </c>
      <c r="C21" s="160">
        <v>2.3E-2</v>
      </c>
      <c r="D21" s="10">
        <v>2.3E-2</v>
      </c>
      <c r="E21" s="9">
        <v>5.8000000000000003E-2</v>
      </c>
      <c r="F21" s="200">
        <v>4.5199999999999996</v>
      </c>
      <c r="G21" s="200"/>
      <c r="H21" s="40" t="s">
        <v>139</v>
      </c>
    </row>
    <row r="22" spans="1:8" ht="14.25" customHeight="1">
      <c r="A22" s="162">
        <v>12</v>
      </c>
      <c r="B22" s="10">
        <v>1.9E-2</v>
      </c>
      <c r="C22" s="160">
        <v>2.1000000000000001E-2</v>
      </c>
      <c r="D22" s="10">
        <v>2.3E-2</v>
      </c>
      <c r="E22" s="9">
        <v>4.4999999999999998E-2</v>
      </c>
      <c r="F22" s="200">
        <v>4.5</v>
      </c>
      <c r="G22" s="200"/>
      <c r="H22" s="40" t="s">
        <v>139</v>
      </c>
    </row>
    <row r="23" spans="1:8" ht="14.25" customHeight="1">
      <c r="A23" s="162">
        <v>13</v>
      </c>
      <c r="B23" s="10">
        <v>1.9E-2</v>
      </c>
      <c r="C23" s="160">
        <v>2.1000000000000001E-2</v>
      </c>
      <c r="D23" s="10">
        <v>2.7E-2</v>
      </c>
      <c r="E23" s="9">
        <v>4.4999999999999998E-2</v>
      </c>
      <c r="F23" s="200">
        <v>4.5599999999999996</v>
      </c>
      <c r="G23" s="200"/>
      <c r="H23" s="40" t="s">
        <v>139</v>
      </c>
    </row>
    <row r="24" spans="1:8" ht="14.25" customHeight="1">
      <c r="A24" s="162">
        <v>14</v>
      </c>
      <c r="B24" s="10">
        <v>1.9E-2</v>
      </c>
      <c r="C24" s="160">
        <v>4.1000000000000002E-2</v>
      </c>
      <c r="D24" s="10">
        <v>0.157</v>
      </c>
      <c r="E24" s="9">
        <v>4.4999999999999998E-2</v>
      </c>
      <c r="F24" s="200">
        <v>4.5</v>
      </c>
      <c r="G24" s="200"/>
      <c r="H24" s="40" t="s">
        <v>139</v>
      </c>
    </row>
    <row r="25" spans="1:8" ht="14.25" customHeight="1">
      <c r="A25" s="162">
        <v>15</v>
      </c>
      <c r="B25" s="10">
        <v>0.02</v>
      </c>
      <c r="C25" s="160">
        <v>6.7000000000000004E-2</v>
      </c>
      <c r="D25" s="10">
        <v>0.20599999999999999</v>
      </c>
      <c r="E25" s="9">
        <v>7.0999999999999994E-2</v>
      </c>
      <c r="F25" s="200">
        <v>4.5</v>
      </c>
      <c r="G25" s="200"/>
      <c r="H25" s="40" t="s">
        <v>139</v>
      </c>
    </row>
    <row r="26" spans="1:8" ht="14.25" customHeight="1">
      <c r="A26" s="162">
        <v>16</v>
      </c>
      <c r="B26" s="10">
        <v>0.02</v>
      </c>
      <c r="C26" s="160">
        <v>5.0999999999999997E-2</v>
      </c>
      <c r="D26" s="10">
        <v>0.1</v>
      </c>
      <c r="E26" s="9">
        <v>5.0999999999999997E-2</v>
      </c>
      <c r="F26" s="200">
        <v>4.6100000000000003</v>
      </c>
      <c r="G26" s="200"/>
      <c r="H26" s="40" t="s">
        <v>139</v>
      </c>
    </row>
    <row r="27" spans="1:8" ht="14.25" customHeight="1">
      <c r="A27" s="162">
        <v>17</v>
      </c>
      <c r="B27" s="10">
        <v>1.7000000000000001E-2</v>
      </c>
      <c r="C27" s="160">
        <v>1.7999999999999999E-2</v>
      </c>
      <c r="D27" s="10">
        <v>2.3E-2</v>
      </c>
      <c r="E27" s="9">
        <v>4.4999999999999998E-2</v>
      </c>
      <c r="F27" s="200">
        <v>4.66</v>
      </c>
      <c r="G27" s="200"/>
      <c r="H27" s="40" t="s">
        <v>139</v>
      </c>
    </row>
    <row r="28" spans="1:8" ht="14.25" customHeight="1">
      <c r="A28" s="162">
        <v>18</v>
      </c>
      <c r="B28" s="10">
        <v>1.7000000000000001E-2</v>
      </c>
      <c r="C28" s="160">
        <v>1.7000000000000001E-2</v>
      </c>
      <c r="D28" s="10">
        <v>2.3E-2</v>
      </c>
      <c r="E28" s="9">
        <v>5.8000000000000003E-2</v>
      </c>
      <c r="F28" s="200">
        <v>4.53</v>
      </c>
      <c r="G28" s="200"/>
      <c r="H28" s="40" t="s">
        <v>139</v>
      </c>
    </row>
    <row r="29" spans="1:8" ht="14.25" customHeight="1">
      <c r="A29" s="162">
        <v>19</v>
      </c>
      <c r="B29" s="10">
        <v>1.7000000000000001E-2</v>
      </c>
      <c r="C29" s="160">
        <v>1.7999999999999999E-2</v>
      </c>
      <c r="D29" s="10">
        <v>0.02</v>
      </c>
      <c r="E29" s="9">
        <v>5.8000000000000003E-2</v>
      </c>
      <c r="F29" s="200">
        <v>4.54</v>
      </c>
      <c r="G29" s="200"/>
      <c r="H29" s="40" t="s">
        <v>139</v>
      </c>
    </row>
    <row r="30" spans="1:8" ht="14.25" customHeight="1">
      <c r="A30" s="162">
        <v>20</v>
      </c>
      <c r="B30" s="10">
        <v>1.7000000000000001E-2</v>
      </c>
      <c r="C30" s="160">
        <v>1.7999999999999999E-2</v>
      </c>
      <c r="D30" s="10">
        <v>2.1999999999999999E-2</v>
      </c>
      <c r="E30" s="9">
        <v>4.4999999999999998E-2</v>
      </c>
      <c r="F30" s="200">
        <v>4.55</v>
      </c>
      <c r="G30" s="200"/>
      <c r="H30" s="40" t="s">
        <v>139</v>
      </c>
    </row>
    <row r="31" spans="1:8" ht="14.25" customHeight="1">
      <c r="A31" s="162">
        <v>21</v>
      </c>
      <c r="B31" s="10">
        <v>1.6E-2</v>
      </c>
      <c r="C31" s="160">
        <v>2.5000000000000001E-2</v>
      </c>
      <c r="D31" s="10">
        <v>8.5000000000000006E-2</v>
      </c>
      <c r="E31" s="9">
        <v>4.4999999999999998E-2</v>
      </c>
      <c r="F31" s="200">
        <v>4.5599999999999996</v>
      </c>
      <c r="G31" s="200"/>
      <c r="H31" s="40" t="s">
        <v>139</v>
      </c>
    </row>
    <row r="32" spans="1:8" ht="14.25" customHeight="1">
      <c r="A32" s="162">
        <v>22</v>
      </c>
      <c r="B32" s="10">
        <v>1.7000000000000001E-2</v>
      </c>
      <c r="C32" s="160">
        <v>2.8000000000000001E-2</v>
      </c>
      <c r="D32" s="10">
        <v>7.0999999999999994E-2</v>
      </c>
      <c r="E32" s="9">
        <v>5.8000000000000003E-2</v>
      </c>
      <c r="F32" s="200">
        <v>4.62</v>
      </c>
      <c r="G32" s="200"/>
      <c r="H32" s="40" t="s">
        <v>139</v>
      </c>
    </row>
    <row r="33" spans="1:8" ht="14.25" customHeight="1">
      <c r="A33" s="162">
        <v>23</v>
      </c>
      <c r="B33" s="10">
        <v>1.7000000000000001E-2</v>
      </c>
      <c r="C33" s="160">
        <v>2.1999999999999999E-2</v>
      </c>
      <c r="D33" s="10">
        <v>7.6999999999999999E-2</v>
      </c>
      <c r="E33" s="9">
        <v>5.8000000000000003E-2</v>
      </c>
      <c r="F33" s="200">
        <v>4.5</v>
      </c>
      <c r="G33" s="200"/>
      <c r="H33" s="40" t="s">
        <v>139</v>
      </c>
    </row>
    <row r="34" spans="1:8" ht="14.25" customHeight="1">
      <c r="A34" s="162">
        <v>24</v>
      </c>
      <c r="B34" s="10">
        <v>1.7000000000000001E-2</v>
      </c>
      <c r="C34" s="160">
        <v>0.02</v>
      </c>
      <c r="D34" s="10">
        <v>3.2000000000000001E-2</v>
      </c>
      <c r="E34" s="9">
        <v>5.8000000000000003E-2</v>
      </c>
      <c r="F34" s="200">
        <v>4.5199999999999996</v>
      </c>
      <c r="G34" s="200"/>
      <c r="H34" s="40" t="s">
        <v>139</v>
      </c>
    </row>
    <row r="35" spans="1:8" ht="14.25" customHeight="1">
      <c r="A35" s="162">
        <v>25</v>
      </c>
      <c r="B35" s="10">
        <v>1.7000000000000001E-2</v>
      </c>
      <c r="C35" s="160">
        <v>2.3E-2</v>
      </c>
      <c r="D35" s="10">
        <v>4.5999999999999999E-2</v>
      </c>
      <c r="E35" s="9">
        <v>5.8000000000000003E-2</v>
      </c>
      <c r="F35" s="200">
        <v>4.5999999999999996</v>
      </c>
      <c r="G35" s="200"/>
      <c r="H35" s="40" t="s">
        <v>139</v>
      </c>
    </row>
    <row r="36" spans="1:8" ht="14.25" customHeight="1">
      <c r="A36" s="162">
        <v>26</v>
      </c>
      <c r="B36" s="10">
        <v>1.7000000000000001E-2</v>
      </c>
      <c r="C36" s="160">
        <v>0.02</v>
      </c>
      <c r="D36" s="10">
        <v>2.8000000000000001E-2</v>
      </c>
      <c r="E36" s="9">
        <v>5.8000000000000003E-2</v>
      </c>
      <c r="F36" s="200">
        <v>4.55</v>
      </c>
      <c r="G36" s="200"/>
      <c r="H36" s="40" t="s">
        <v>139</v>
      </c>
    </row>
    <row r="37" spans="1:8" ht="14.25" customHeight="1">
      <c r="A37" s="162">
        <v>27</v>
      </c>
      <c r="B37" s="10">
        <v>1.7000000000000001E-2</v>
      </c>
      <c r="C37" s="160">
        <v>1.7999999999999999E-2</v>
      </c>
      <c r="D37" s="10">
        <v>2.7E-2</v>
      </c>
      <c r="E37" s="9">
        <v>4.4999999999999998E-2</v>
      </c>
      <c r="F37" s="200">
        <v>4.62</v>
      </c>
      <c r="G37" s="200"/>
      <c r="H37" s="40" t="s">
        <v>139</v>
      </c>
    </row>
    <row r="38" spans="1:8" ht="14.25" customHeight="1">
      <c r="A38" s="162">
        <v>28</v>
      </c>
      <c r="B38" s="10">
        <v>1.6E-2</v>
      </c>
      <c r="C38" s="160">
        <v>1.7999999999999999E-2</v>
      </c>
      <c r="D38" s="10">
        <v>2.9000000000000001E-2</v>
      </c>
      <c r="E38" s="9">
        <v>5.0999999999999997E-2</v>
      </c>
      <c r="F38" s="200">
        <v>4.5199999999999996</v>
      </c>
      <c r="G38" s="200"/>
      <c r="H38" s="40" t="s">
        <v>139</v>
      </c>
    </row>
    <row r="39" spans="1:8" ht="14.25" customHeight="1">
      <c r="A39" s="162">
        <v>29</v>
      </c>
      <c r="B39" s="10">
        <v>1.7000000000000001E-2</v>
      </c>
      <c r="C39" s="160">
        <v>0.04</v>
      </c>
      <c r="D39" s="10">
        <v>0.111</v>
      </c>
      <c r="E39" s="9">
        <v>5.0999999999999997E-2</v>
      </c>
      <c r="F39" s="200">
        <v>4.5</v>
      </c>
      <c r="G39" s="200"/>
      <c r="H39" s="40" t="s">
        <v>139</v>
      </c>
    </row>
    <row r="40" spans="1:8" ht="14.25" customHeight="1">
      <c r="A40" s="162">
        <v>30</v>
      </c>
      <c r="B40" s="10">
        <v>1.7000000000000001E-2</v>
      </c>
      <c r="C40" s="160">
        <v>4.1000000000000002E-2</v>
      </c>
      <c r="D40" s="10">
        <v>9.9000000000000005E-2</v>
      </c>
      <c r="E40" s="9">
        <v>4.4999999999999998E-2</v>
      </c>
      <c r="F40" s="200">
        <v>4.5</v>
      </c>
      <c r="G40" s="200"/>
      <c r="H40" s="40" t="s">
        <v>139</v>
      </c>
    </row>
    <row r="41" spans="1:8" ht="14.25" customHeight="1">
      <c r="A41" s="162">
        <v>31</v>
      </c>
      <c r="B41" s="10" t="s">
        <v>62</v>
      </c>
      <c r="C41" s="160" t="s">
        <v>62</v>
      </c>
      <c r="D41" s="10" t="s">
        <v>62</v>
      </c>
      <c r="E41" s="9" t="s">
        <v>62</v>
      </c>
      <c r="F41" s="200" t="s">
        <v>62</v>
      </c>
      <c r="G41" s="200"/>
      <c r="H41" s="40" t="s">
        <v>62</v>
      </c>
    </row>
    <row r="42" spans="1:8" ht="15.75">
      <c r="A42" s="197" t="s">
        <v>26</v>
      </c>
      <c r="B42" s="198"/>
      <c r="C42" s="198"/>
      <c r="D42" s="198"/>
      <c r="E42" s="198"/>
      <c r="F42" s="198"/>
      <c r="G42" s="198"/>
      <c r="H42" s="199"/>
    </row>
    <row r="43" spans="1:8" ht="45" customHeight="1">
      <c r="A43" s="186" t="s">
        <v>27</v>
      </c>
      <c r="B43" s="187"/>
      <c r="C43" s="188" t="s">
        <v>28</v>
      </c>
      <c r="D43" s="188"/>
      <c r="E43" s="186" t="s">
        <v>29</v>
      </c>
      <c r="F43" s="188"/>
      <c r="G43" s="118" t="s">
        <v>30</v>
      </c>
      <c r="H43" s="172" t="s">
        <v>31</v>
      </c>
    </row>
    <row r="44" spans="1:8" ht="15" customHeight="1">
      <c r="A44" s="193" t="str">
        <f>IF(COUNTIF(B11:B41,"")=31,"",IF(_xlfn.PERCENTILE.INC(B11:B41,0.95)&lt;=1,"Yes","No"))</f>
        <v>Yes</v>
      </c>
      <c r="B44" s="194"/>
      <c r="C44" s="192" t="str">
        <f>IF(COUNTIF(B11:B41,"")=31,"",IF(MAX(B11:B41)&lt;=5,"Yes","No"))</f>
        <v>Yes</v>
      </c>
      <c r="D44" s="192"/>
      <c r="E44" s="191" t="str">
        <f>IF(MAX(D11:D41)=0,"",IF(MAX(D11:D41)&gt;0.15,"No","Yes"))</f>
        <v>No</v>
      </c>
      <c r="F44" s="192"/>
      <c r="G44" s="161" t="str">
        <f>IF(COUNTBLANK(E46:H46)=4,"",IF(OR(E46="No",G46="No"),"No","Yes"))</f>
        <v>Yes</v>
      </c>
      <c r="H44" s="89" t="str">
        <f>IF(COUNTIF(H11:H41,"")=31,"",(IF(COUNTIF(H11:H41,"N")&gt;=1,"No","Yes")))</f>
        <v>Yes</v>
      </c>
    </row>
    <row r="45" spans="1:8" ht="15" customHeight="1">
      <c r="A45" s="186" t="s">
        <v>32</v>
      </c>
      <c r="B45" s="187"/>
      <c r="C45" s="195" t="s">
        <v>33</v>
      </c>
      <c r="D45" s="196"/>
      <c r="E45" s="180" t="s">
        <v>34</v>
      </c>
      <c r="F45" s="181"/>
      <c r="G45" s="180" t="s">
        <v>35</v>
      </c>
      <c r="H45" s="181"/>
    </row>
    <row r="46" spans="1:8" ht="15" customHeight="1" thickBot="1">
      <c r="A46" s="189" t="s">
        <v>36</v>
      </c>
      <c r="B46" s="190"/>
      <c r="C46" s="184" t="s">
        <v>36</v>
      </c>
      <c r="D46" s="185"/>
      <c r="E46" s="182" t="str">
        <f>IF((COUNTBLANK(E11:E41))=31,"",IF((MAX(E11:E41)&lt;=E8),"Yes","No"))</f>
        <v>Yes</v>
      </c>
      <c r="F46" s="183"/>
      <c r="G46" s="182" t="str">
        <f>IF((COUNTBLANK(F11:G41))=62,"",IF((MIN(F11:G41)&lt;F8),"No","Yes"))</f>
        <v>Yes</v>
      </c>
      <c r="H46" s="183"/>
    </row>
    <row r="47" spans="1:8" ht="15">
      <c r="A47" s="82" t="s">
        <v>37</v>
      </c>
      <c r="B47" s="83"/>
      <c r="C47" s="175" t="s">
        <v>38</v>
      </c>
      <c r="D47" s="175"/>
      <c r="E47" s="134"/>
      <c r="F47" s="152" t="s">
        <v>39</v>
      </c>
      <c r="G47" s="169">
        <v>45962</v>
      </c>
      <c r="H47" s="84"/>
    </row>
    <row r="48" spans="1:8" ht="16.5">
      <c r="A48" s="170" t="s">
        <v>40</v>
      </c>
      <c r="B48" s="171"/>
      <c r="C48" s="176" t="s">
        <v>38</v>
      </c>
      <c r="D48" s="176"/>
      <c r="E48" s="74"/>
      <c r="F48" s="74" t="s">
        <v>41</v>
      </c>
      <c r="G48" s="108" t="s">
        <v>42</v>
      </c>
      <c r="H48" s="86"/>
    </row>
    <row r="49" spans="1:8" ht="15.75" thickBot="1">
      <c r="A49" s="178" t="s">
        <v>43</v>
      </c>
      <c r="B49" s="179"/>
      <c r="C49" s="177"/>
      <c r="D49" s="177"/>
      <c r="E49" s="132"/>
      <c r="F49" s="74" t="s">
        <v>44</v>
      </c>
      <c r="G49" s="133" t="s">
        <v>45</v>
      </c>
      <c r="H49" s="85"/>
    </row>
    <row r="50" spans="1:8" ht="12" customHeight="1" thickBot="1">
      <c r="A50" s="165"/>
      <c r="B50" s="75"/>
      <c r="C50" s="75"/>
      <c r="D50" s="75"/>
      <c r="E50" s="75"/>
      <c r="F50" s="75"/>
      <c r="G50" s="75"/>
      <c r="H50" s="135" t="s">
        <v>46</v>
      </c>
    </row>
  </sheetData>
  <mergeCells count="56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G3:H3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rintOptions horizontalCentered="1" verticalCentered="1"/>
  <pageMargins left="0.7" right="0.7" top="0.75" bottom="0.75" header="0.3" footer="0.3"/>
  <pageSetup scale="90" orientation="portrait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topLeftCell="A9" zoomScaleNormal="100" workbookViewId="0">
      <selection activeCell="A8" sqref="A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47</v>
      </c>
      <c r="B1" s="65"/>
      <c r="C1" s="65"/>
      <c r="D1" s="65"/>
      <c r="E1" s="65"/>
      <c r="F1" s="65"/>
      <c r="G1" s="65"/>
      <c r="H1" s="68"/>
      <c r="I1" s="62"/>
      <c r="J1" s="63"/>
      <c r="K1" s="110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0"/>
    </row>
    <row r="3" spans="1:11" ht="15.75">
      <c r="B3" s="37" t="s">
        <v>48</v>
      </c>
      <c r="C3" s="212" t="str">
        <f>IF('pg 1'!C2="","",'pg 1'!C2)</f>
        <v>City of Creswell</v>
      </c>
      <c r="D3" s="212"/>
      <c r="E3" s="212"/>
      <c r="F3" s="212"/>
      <c r="G3" s="212"/>
      <c r="H3" s="38"/>
      <c r="J3" s="23"/>
    </row>
    <row r="4" spans="1:11" ht="24.75" customHeight="1">
      <c r="B4" s="37" t="s">
        <v>49</v>
      </c>
      <c r="C4" s="213" t="str">
        <f>IF('pg 1'!C3="","",'pg 1'!C3)</f>
        <v>00246</v>
      </c>
      <c r="D4" s="213"/>
      <c r="E4" s="38"/>
      <c r="F4" s="38"/>
      <c r="G4" s="38"/>
      <c r="H4" s="8"/>
      <c r="I4" s="166">
        <v>0.5</v>
      </c>
      <c r="J4" s="218" t="s">
        <v>50</v>
      </c>
      <c r="K4" s="219"/>
    </row>
    <row r="5" spans="1:11" ht="25.5" customHeight="1">
      <c r="B5" s="37" t="s">
        <v>51</v>
      </c>
      <c r="C5" s="213" t="str">
        <f>IF('pg 1'!C4="","",'pg 1'!C4)</f>
        <v>B</v>
      </c>
      <c r="D5" s="213"/>
      <c r="E5" s="38"/>
      <c r="F5" s="38"/>
      <c r="G5" s="38"/>
      <c r="H5" s="8"/>
      <c r="I5" s="14"/>
      <c r="J5" s="220" t="s">
        <v>52</v>
      </c>
      <c r="K5" s="220"/>
    </row>
    <row r="6" spans="1:11" ht="7.5" customHeight="1">
      <c r="A6" s="2"/>
      <c r="I6" s="57"/>
    </row>
    <row r="7" spans="1:11" ht="65.25">
      <c r="A7" s="34" t="s">
        <v>19</v>
      </c>
      <c r="B7" s="35" t="s">
        <v>53</v>
      </c>
      <c r="C7" s="173" t="s">
        <v>54</v>
      </c>
      <c r="D7" s="173" t="s">
        <v>55</v>
      </c>
      <c r="E7" s="173" t="s">
        <v>56</v>
      </c>
      <c r="F7" s="173" t="s">
        <v>57</v>
      </c>
      <c r="G7" s="173" t="s">
        <v>58</v>
      </c>
      <c r="H7" s="173" t="s">
        <v>59</v>
      </c>
      <c r="I7" s="173" t="s">
        <v>60</v>
      </c>
      <c r="J7" s="214" t="s">
        <v>61</v>
      </c>
      <c r="K7" s="215"/>
    </row>
    <row r="8" spans="1:11" ht="15">
      <c r="A8" s="162">
        <v>1</v>
      </c>
      <c r="B8" s="10">
        <v>0.86</v>
      </c>
      <c r="C8" s="11">
        <v>47</v>
      </c>
      <c r="D8" s="1">
        <f>IF(B8="","",B8*C8)</f>
        <v>40.42</v>
      </c>
      <c r="E8" s="12">
        <v>14</v>
      </c>
      <c r="F8" s="9">
        <v>7.8</v>
      </c>
      <c r="G8" s="1">
        <f>IF(B8="","",IF(E8&lt;12.5,(0.353*$I$4)*(12.006+EXP(2.46-0.073*E8+0.125*B8+0.389*F8)),(0.361*$I$4)*(-2.261+EXP(2.69-0.065*E8+0.111*B8+0.361*F8))))</f>
        <v>19.264660537056379</v>
      </c>
      <c r="H8" s="13" t="str">
        <f t="shared" ref="H8" si="0">IF(D8="","",IF(D8&gt;=G8,"YES","NO"))</f>
        <v>YES</v>
      </c>
      <c r="I8" s="73">
        <v>1350</v>
      </c>
      <c r="J8" s="216"/>
      <c r="K8" s="217"/>
    </row>
    <row r="9" spans="1:11" ht="15">
      <c r="A9" s="162">
        <v>2</v>
      </c>
      <c r="B9" s="10">
        <v>0.84</v>
      </c>
      <c r="C9" s="11">
        <v>47</v>
      </c>
      <c r="D9" s="1">
        <f t="shared" ref="D9:D38" si="1">IF(B9="","",B9*C9)</f>
        <v>39.479999999999997</v>
      </c>
      <c r="E9" s="12">
        <v>14</v>
      </c>
      <c r="F9" s="9">
        <v>7.8</v>
      </c>
      <c r="G9" s="1">
        <f t="shared" ref="G9:G38" si="2">IF(B9="","",IF(E9&lt;12.5,(0.353*$I$4)*(12.006+EXP(2.46-0.073*E9+0.125*B9+0.389*F9)),(0.361*$I$4)*(-2.261+EXP(2.69-0.065*E9+0.111*B9+0.361*F9))))</f>
        <v>19.22103542714294</v>
      </c>
      <c r="H9" s="13" t="str">
        <f t="shared" ref="H9:H38" si="3">IF(D9="","",IF(D9&gt;=G9,"YES","NO"))</f>
        <v>YES</v>
      </c>
      <c r="I9" s="73">
        <v>1366</v>
      </c>
      <c r="J9" s="216"/>
      <c r="K9" s="217"/>
    </row>
    <row r="10" spans="1:11" ht="15">
      <c r="A10" s="162">
        <v>3</v>
      </c>
      <c r="B10" s="10">
        <v>0.73</v>
      </c>
      <c r="C10" s="11">
        <v>47</v>
      </c>
      <c r="D10" s="1">
        <f t="shared" si="1"/>
        <v>34.31</v>
      </c>
      <c r="E10" s="12">
        <v>13</v>
      </c>
      <c r="F10" s="9">
        <v>7.9</v>
      </c>
      <c r="G10" s="1">
        <f t="shared" si="2"/>
        <v>21.045769156603765</v>
      </c>
      <c r="H10" s="13" t="str">
        <f t="shared" si="3"/>
        <v>YES</v>
      </c>
      <c r="I10" s="73">
        <v>1604</v>
      </c>
      <c r="J10" s="216"/>
      <c r="K10" s="217"/>
    </row>
    <row r="11" spans="1:11" ht="15">
      <c r="A11" s="162">
        <v>4</v>
      </c>
      <c r="B11" s="10">
        <v>0.71</v>
      </c>
      <c r="C11" s="11">
        <v>47</v>
      </c>
      <c r="D11" s="1">
        <f t="shared" si="1"/>
        <v>33.369999999999997</v>
      </c>
      <c r="E11" s="12">
        <v>13</v>
      </c>
      <c r="F11" s="9">
        <v>8</v>
      </c>
      <c r="G11" s="1">
        <f t="shared" si="2"/>
        <v>21.785079804685846</v>
      </c>
      <c r="H11" s="13" t="str">
        <f t="shared" si="3"/>
        <v>YES</v>
      </c>
      <c r="I11" s="73">
        <v>1090</v>
      </c>
      <c r="J11" s="216"/>
      <c r="K11" s="217"/>
    </row>
    <row r="12" spans="1:11" ht="15">
      <c r="A12" s="162">
        <v>5</v>
      </c>
      <c r="B12" s="10">
        <v>0.62</v>
      </c>
      <c r="C12" s="11">
        <v>47</v>
      </c>
      <c r="D12" s="1">
        <f t="shared" si="1"/>
        <v>29.14</v>
      </c>
      <c r="E12" s="12">
        <v>13</v>
      </c>
      <c r="F12" s="9">
        <v>8</v>
      </c>
      <c r="G12" s="1">
        <f t="shared" si="2"/>
        <v>21.564473596260225</v>
      </c>
      <c r="H12" s="13" t="str">
        <f t="shared" si="3"/>
        <v>YES</v>
      </c>
      <c r="I12" s="73">
        <v>1593</v>
      </c>
      <c r="J12" s="216"/>
      <c r="K12" s="217"/>
    </row>
    <row r="13" spans="1:11" ht="15">
      <c r="A13" s="162">
        <v>6</v>
      </c>
      <c r="B13" s="10">
        <v>0.63</v>
      </c>
      <c r="C13" s="11">
        <v>47</v>
      </c>
      <c r="D13" s="1">
        <f t="shared" si="1"/>
        <v>29.61</v>
      </c>
      <c r="E13" s="12">
        <v>14</v>
      </c>
      <c r="F13" s="9">
        <v>7.8</v>
      </c>
      <c r="G13" s="1">
        <f t="shared" si="2"/>
        <v>18.768771648097506</v>
      </c>
      <c r="H13" s="13" t="str">
        <f t="shared" si="3"/>
        <v>YES</v>
      </c>
      <c r="I13" s="73">
        <v>1497</v>
      </c>
      <c r="J13" s="216"/>
      <c r="K13" s="217"/>
    </row>
    <row r="14" spans="1:11" ht="15">
      <c r="A14" s="162">
        <v>7</v>
      </c>
      <c r="B14" s="10">
        <v>0.67</v>
      </c>
      <c r="C14" s="11">
        <v>47</v>
      </c>
      <c r="D14" s="1">
        <f t="shared" si="1"/>
        <v>31.490000000000002</v>
      </c>
      <c r="E14" s="12">
        <v>13</v>
      </c>
      <c r="F14" s="9">
        <v>7.8</v>
      </c>
      <c r="G14" s="1">
        <f t="shared" si="2"/>
        <v>20.147737995866045</v>
      </c>
      <c r="H14" s="13" t="str">
        <f t="shared" si="3"/>
        <v>YES</v>
      </c>
      <c r="I14" s="73">
        <v>1566</v>
      </c>
      <c r="J14" s="216"/>
      <c r="K14" s="217"/>
    </row>
    <row r="15" spans="1:11" ht="15">
      <c r="A15" s="162">
        <v>8</v>
      </c>
      <c r="B15" s="10">
        <v>0.66</v>
      </c>
      <c r="C15" s="11">
        <v>47</v>
      </c>
      <c r="D15" s="1">
        <f t="shared" si="1"/>
        <v>31.020000000000003</v>
      </c>
      <c r="E15" s="12">
        <v>13</v>
      </c>
      <c r="F15" s="9">
        <v>8</v>
      </c>
      <c r="G15" s="1">
        <f t="shared" si="2"/>
        <v>21.662248769908111</v>
      </c>
      <c r="H15" s="13" t="str">
        <f t="shared" si="3"/>
        <v>YES</v>
      </c>
      <c r="I15" s="73">
        <v>1584</v>
      </c>
      <c r="J15" s="216"/>
      <c r="K15" s="217"/>
    </row>
    <row r="16" spans="1:11" ht="15">
      <c r="A16" s="162">
        <v>9</v>
      </c>
      <c r="B16" s="10">
        <v>0.67</v>
      </c>
      <c r="C16" s="11">
        <v>47</v>
      </c>
      <c r="D16" s="1">
        <f t="shared" si="1"/>
        <v>31.490000000000002</v>
      </c>
      <c r="E16" s="12">
        <v>13</v>
      </c>
      <c r="F16" s="9">
        <v>8</v>
      </c>
      <c r="G16" s="1">
        <f t="shared" si="2"/>
        <v>21.686760470174615</v>
      </c>
      <c r="H16" s="13" t="str">
        <f t="shared" si="3"/>
        <v>YES</v>
      </c>
      <c r="I16" s="73">
        <v>1262</v>
      </c>
      <c r="J16" s="216"/>
      <c r="K16" s="217"/>
    </row>
    <row r="17" spans="1:11" ht="15">
      <c r="A17" s="162">
        <v>10</v>
      </c>
      <c r="B17" s="10">
        <v>0.67</v>
      </c>
      <c r="C17" s="11">
        <v>47</v>
      </c>
      <c r="D17" s="1">
        <f t="shared" si="1"/>
        <v>31.490000000000002</v>
      </c>
      <c r="E17" s="12">
        <v>13</v>
      </c>
      <c r="F17" s="9">
        <v>7.8</v>
      </c>
      <c r="G17" s="1">
        <f t="shared" si="2"/>
        <v>20.147737995866045</v>
      </c>
      <c r="H17" s="13" t="str">
        <f t="shared" si="3"/>
        <v>YES</v>
      </c>
      <c r="I17" s="73">
        <v>1292</v>
      </c>
      <c r="J17" s="216"/>
      <c r="K17" s="217"/>
    </row>
    <row r="18" spans="1:11" ht="15">
      <c r="A18" s="162">
        <v>11</v>
      </c>
      <c r="B18" s="10">
        <v>0.7</v>
      </c>
      <c r="C18" s="11">
        <v>47</v>
      </c>
      <c r="D18" s="1">
        <f t="shared" si="1"/>
        <v>32.9</v>
      </c>
      <c r="E18" s="12">
        <v>13</v>
      </c>
      <c r="F18" s="9">
        <v>7.9</v>
      </c>
      <c r="G18" s="1">
        <f t="shared" si="2"/>
        <v>20.974446555385722</v>
      </c>
      <c r="H18" s="13" t="str">
        <f t="shared" si="3"/>
        <v>YES</v>
      </c>
      <c r="I18" s="73">
        <v>1604</v>
      </c>
      <c r="J18" s="216"/>
      <c r="K18" s="217"/>
    </row>
    <row r="19" spans="1:11" ht="15">
      <c r="A19" s="162">
        <v>12</v>
      </c>
      <c r="B19" s="10">
        <v>0.69</v>
      </c>
      <c r="C19" s="11">
        <v>47</v>
      </c>
      <c r="D19" s="1">
        <f t="shared" si="1"/>
        <v>32.43</v>
      </c>
      <c r="E19" s="12">
        <v>13</v>
      </c>
      <c r="F19" s="9">
        <v>7.8</v>
      </c>
      <c r="G19" s="1">
        <f t="shared" si="2"/>
        <v>20.193422670753282</v>
      </c>
      <c r="H19" s="13" t="str">
        <f t="shared" si="3"/>
        <v>YES</v>
      </c>
      <c r="I19" s="73">
        <v>1555</v>
      </c>
      <c r="J19" s="216"/>
      <c r="K19" s="217"/>
    </row>
    <row r="20" spans="1:11" ht="15">
      <c r="A20" s="162">
        <v>13</v>
      </c>
      <c r="B20" s="10">
        <v>0.66</v>
      </c>
      <c r="C20" s="11">
        <v>47</v>
      </c>
      <c r="D20" s="1">
        <f t="shared" si="1"/>
        <v>31.020000000000003</v>
      </c>
      <c r="E20" s="12">
        <v>13</v>
      </c>
      <c r="F20" s="9">
        <v>7.8</v>
      </c>
      <c r="G20" s="1">
        <f t="shared" si="2"/>
        <v>20.124933662781913</v>
      </c>
      <c r="H20" s="13" t="str">
        <f t="shared" si="3"/>
        <v>YES</v>
      </c>
      <c r="I20" s="73">
        <v>1580</v>
      </c>
      <c r="J20" s="216"/>
      <c r="K20" s="217"/>
    </row>
    <row r="21" spans="1:11" ht="15">
      <c r="A21" s="162">
        <v>14</v>
      </c>
      <c r="B21" s="10">
        <v>0.71</v>
      </c>
      <c r="C21" s="11">
        <v>47</v>
      </c>
      <c r="D21" s="1">
        <f t="shared" si="1"/>
        <v>33.369999999999997</v>
      </c>
      <c r="E21" s="12">
        <v>13</v>
      </c>
      <c r="F21" s="9">
        <v>7.9</v>
      </c>
      <c r="G21" s="1">
        <f t="shared" si="2"/>
        <v>20.99819437131675</v>
      </c>
      <c r="H21" s="13" t="str">
        <f t="shared" si="3"/>
        <v>YES</v>
      </c>
      <c r="I21" s="73">
        <v>1024</v>
      </c>
      <c r="J21" s="216"/>
      <c r="K21" s="217"/>
    </row>
    <row r="22" spans="1:11" ht="15">
      <c r="A22" s="162">
        <v>15</v>
      </c>
      <c r="B22" s="10">
        <v>0.79</v>
      </c>
      <c r="C22" s="11">
        <v>47</v>
      </c>
      <c r="D22" s="1">
        <f t="shared" si="1"/>
        <v>37.130000000000003</v>
      </c>
      <c r="E22" s="12">
        <v>13</v>
      </c>
      <c r="F22" s="9">
        <v>7.9</v>
      </c>
      <c r="G22" s="1">
        <f t="shared" si="2"/>
        <v>21.189128853005712</v>
      </c>
      <c r="H22" s="13" t="str">
        <f t="shared" si="3"/>
        <v>YES</v>
      </c>
      <c r="I22" s="73">
        <v>1626</v>
      </c>
      <c r="J22" s="216"/>
      <c r="K22" s="217"/>
    </row>
    <row r="23" spans="1:11" ht="15">
      <c r="A23" s="162">
        <v>16</v>
      </c>
      <c r="B23" s="10">
        <v>0.86</v>
      </c>
      <c r="C23" s="11">
        <v>47</v>
      </c>
      <c r="D23" s="1">
        <f t="shared" si="1"/>
        <v>40.42</v>
      </c>
      <c r="E23" s="12">
        <v>13</v>
      </c>
      <c r="F23" s="9">
        <v>7.8</v>
      </c>
      <c r="G23" s="1">
        <f t="shared" si="2"/>
        <v>20.585864646838694</v>
      </c>
      <c r="H23" s="13" t="str">
        <f t="shared" si="3"/>
        <v>YES</v>
      </c>
      <c r="I23" s="73">
        <v>1198</v>
      </c>
      <c r="J23" s="216"/>
      <c r="K23" s="217"/>
    </row>
    <row r="24" spans="1:11" ht="15">
      <c r="A24" s="162">
        <v>17</v>
      </c>
      <c r="B24" s="10">
        <v>0.79</v>
      </c>
      <c r="C24" s="11">
        <v>47</v>
      </c>
      <c r="D24" s="1">
        <f t="shared" si="1"/>
        <v>37.130000000000003</v>
      </c>
      <c r="E24" s="12">
        <v>12</v>
      </c>
      <c r="F24" s="9">
        <v>8</v>
      </c>
      <c r="G24" s="1">
        <f t="shared" si="2"/>
        <v>23.453348145670585</v>
      </c>
      <c r="H24" s="13" t="str">
        <f t="shared" si="3"/>
        <v>YES</v>
      </c>
      <c r="I24" s="73">
        <v>1592</v>
      </c>
      <c r="J24" s="216"/>
      <c r="K24" s="217"/>
    </row>
    <row r="25" spans="1:11" ht="15">
      <c r="A25" s="162">
        <v>18</v>
      </c>
      <c r="B25" s="10">
        <v>0.68</v>
      </c>
      <c r="C25" s="11">
        <v>47</v>
      </c>
      <c r="D25" s="1">
        <f t="shared" si="1"/>
        <v>31.96</v>
      </c>
      <c r="E25" s="12">
        <v>11</v>
      </c>
      <c r="F25" s="9">
        <v>8</v>
      </c>
      <c r="G25" s="1">
        <f t="shared" si="2"/>
        <v>24.755603133219111</v>
      </c>
      <c r="H25" s="13" t="str">
        <f t="shared" si="3"/>
        <v>YES</v>
      </c>
      <c r="I25" s="73">
        <v>1508</v>
      </c>
      <c r="J25" s="216"/>
      <c r="K25" s="217"/>
    </row>
    <row r="26" spans="1:11" ht="15">
      <c r="A26" s="162">
        <v>19</v>
      </c>
      <c r="B26" s="10">
        <v>0.61</v>
      </c>
      <c r="C26" s="11">
        <v>47</v>
      </c>
      <c r="D26" s="1">
        <f t="shared" si="1"/>
        <v>28.669999999999998</v>
      </c>
      <c r="E26" s="12">
        <v>11</v>
      </c>
      <c r="F26" s="9">
        <v>7.9</v>
      </c>
      <c r="G26" s="1">
        <f t="shared" si="2"/>
        <v>23.702266836967883</v>
      </c>
      <c r="H26" s="13" t="str">
        <f t="shared" si="3"/>
        <v>YES</v>
      </c>
      <c r="I26" s="73">
        <v>1151</v>
      </c>
      <c r="J26" s="216"/>
      <c r="K26" s="217"/>
    </row>
    <row r="27" spans="1:11" ht="15">
      <c r="A27" s="162">
        <v>20</v>
      </c>
      <c r="B27" s="10">
        <v>0.68</v>
      </c>
      <c r="C27" s="11">
        <v>47</v>
      </c>
      <c r="D27" s="1">
        <f t="shared" si="1"/>
        <v>31.96</v>
      </c>
      <c r="E27" s="12">
        <v>12</v>
      </c>
      <c r="F27" s="9">
        <v>7.9</v>
      </c>
      <c r="G27" s="1">
        <f t="shared" si="2"/>
        <v>22.35915520038089</v>
      </c>
      <c r="H27" s="13" t="str">
        <f t="shared" si="3"/>
        <v>YES</v>
      </c>
      <c r="I27" s="73">
        <v>1170</v>
      </c>
      <c r="J27" s="216"/>
      <c r="K27" s="217"/>
    </row>
    <row r="28" spans="1:11" ht="15">
      <c r="A28" s="162">
        <v>21</v>
      </c>
      <c r="B28" s="10">
        <v>0.82</v>
      </c>
      <c r="C28" s="11">
        <v>47</v>
      </c>
      <c r="D28" s="1">
        <f t="shared" si="1"/>
        <v>38.54</v>
      </c>
      <c r="E28" s="12">
        <v>11</v>
      </c>
      <c r="F28" s="9">
        <v>7.9</v>
      </c>
      <c r="G28" s="1">
        <f t="shared" si="2"/>
        <v>24.276327627292918</v>
      </c>
      <c r="H28" s="13" t="str">
        <f t="shared" si="3"/>
        <v>YES</v>
      </c>
      <c r="I28" s="73">
        <v>1365</v>
      </c>
      <c r="J28" s="216"/>
      <c r="K28" s="217"/>
    </row>
    <row r="29" spans="1:11" ht="15">
      <c r="A29" s="162">
        <v>22</v>
      </c>
      <c r="B29" s="10">
        <v>0.82</v>
      </c>
      <c r="C29" s="11">
        <v>47</v>
      </c>
      <c r="D29" s="1">
        <f t="shared" si="1"/>
        <v>38.54</v>
      </c>
      <c r="E29" s="12">
        <v>11</v>
      </c>
      <c r="F29" s="9">
        <v>7.8</v>
      </c>
      <c r="G29" s="1">
        <f t="shared" si="2"/>
        <v>23.43095889847941</v>
      </c>
      <c r="H29" s="13" t="str">
        <f t="shared" si="3"/>
        <v>YES</v>
      </c>
      <c r="I29" s="73">
        <v>1363</v>
      </c>
      <c r="J29" s="216"/>
      <c r="K29" s="217"/>
    </row>
    <row r="30" spans="1:11" ht="15">
      <c r="A30" s="162">
        <v>23</v>
      </c>
      <c r="B30" s="10">
        <v>0.91</v>
      </c>
      <c r="C30" s="11">
        <v>47</v>
      </c>
      <c r="D30" s="1">
        <f t="shared" si="1"/>
        <v>42.77</v>
      </c>
      <c r="E30" s="12">
        <v>11</v>
      </c>
      <c r="F30" s="9">
        <v>8</v>
      </c>
      <c r="G30" s="1">
        <f t="shared" si="2"/>
        <v>25.415849338987361</v>
      </c>
      <c r="H30" s="13" t="str">
        <f t="shared" si="3"/>
        <v>YES</v>
      </c>
      <c r="I30" s="73">
        <v>1623</v>
      </c>
      <c r="J30" s="216"/>
      <c r="K30" s="217"/>
    </row>
    <row r="31" spans="1:11" ht="15">
      <c r="A31" s="162">
        <v>24</v>
      </c>
      <c r="B31" s="10">
        <v>0.95</v>
      </c>
      <c r="C31" s="11">
        <v>47</v>
      </c>
      <c r="D31" s="1">
        <f t="shared" si="1"/>
        <v>44.65</v>
      </c>
      <c r="E31" s="12">
        <v>10</v>
      </c>
      <c r="F31" s="9">
        <v>7.8</v>
      </c>
      <c r="G31" s="1">
        <f t="shared" si="2"/>
        <v>25.420509163022039</v>
      </c>
      <c r="H31" s="13" t="str">
        <f t="shared" si="3"/>
        <v>YES</v>
      </c>
      <c r="I31" s="73">
        <v>1216</v>
      </c>
      <c r="J31" s="216"/>
      <c r="K31" s="217"/>
    </row>
    <row r="32" spans="1:11" ht="15">
      <c r="A32" s="162">
        <v>25</v>
      </c>
      <c r="B32" s="10">
        <v>0.96</v>
      </c>
      <c r="C32" s="11">
        <v>47</v>
      </c>
      <c r="D32" s="1">
        <f t="shared" si="1"/>
        <v>45.12</v>
      </c>
      <c r="E32" s="12">
        <v>10</v>
      </c>
      <c r="F32" s="9">
        <v>8.1999999999999993</v>
      </c>
      <c r="G32" s="1">
        <f t="shared" si="2"/>
        <v>29.37756440578211</v>
      </c>
      <c r="H32" s="13" t="str">
        <f t="shared" si="3"/>
        <v>YES</v>
      </c>
      <c r="I32" s="73">
        <v>1274</v>
      </c>
      <c r="J32" s="216"/>
      <c r="K32" s="217"/>
    </row>
    <row r="33" spans="1:11" ht="15">
      <c r="A33" s="162">
        <v>26</v>
      </c>
      <c r="B33" s="10">
        <v>0.87</v>
      </c>
      <c r="C33" s="11">
        <v>47</v>
      </c>
      <c r="D33" s="1">
        <f t="shared" si="1"/>
        <v>40.89</v>
      </c>
      <c r="E33" s="12">
        <v>10</v>
      </c>
      <c r="F33" s="9">
        <v>8.1999999999999993</v>
      </c>
      <c r="G33" s="1">
        <f t="shared" si="2"/>
        <v>29.07262472184318</v>
      </c>
      <c r="H33" s="13" t="str">
        <f t="shared" si="3"/>
        <v>YES</v>
      </c>
      <c r="I33" s="73">
        <v>1124</v>
      </c>
      <c r="J33" s="216"/>
      <c r="K33" s="217"/>
    </row>
    <row r="34" spans="1:11" ht="15">
      <c r="A34" s="162">
        <v>27</v>
      </c>
      <c r="B34" s="10">
        <v>0.86</v>
      </c>
      <c r="C34" s="11">
        <v>47</v>
      </c>
      <c r="D34" s="1">
        <f t="shared" si="1"/>
        <v>40.42</v>
      </c>
      <c r="E34" s="12">
        <v>10</v>
      </c>
      <c r="F34" s="9">
        <v>8</v>
      </c>
      <c r="G34" s="1">
        <f t="shared" si="2"/>
        <v>27.023984555728198</v>
      </c>
      <c r="H34" s="13" t="str">
        <f t="shared" si="3"/>
        <v>YES</v>
      </c>
      <c r="I34" s="73">
        <v>1227</v>
      </c>
      <c r="J34" s="216"/>
      <c r="K34" s="217"/>
    </row>
    <row r="35" spans="1:11" ht="15">
      <c r="A35" s="162">
        <v>28</v>
      </c>
      <c r="B35" s="10">
        <v>0.86</v>
      </c>
      <c r="C35" s="11">
        <v>47</v>
      </c>
      <c r="D35" s="1">
        <f t="shared" si="1"/>
        <v>40.42</v>
      </c>
      <c r="E35" s="12">
        <v>11</v>
      </c>
      <c r="F35" s="9">
        <v>8.1</v>
      </c>
      <c r="G35" s="1">
        <f t="shared" si="2"/>
        <v>26.189043248506497</v>
      </c>
      <c r="H35" s="13" t="str">
        <f t="shared" si="3"/>
        <v>YES</v>
      </c>
      <c r="I35" s="73">
        <v>1259</v>
      </c>
      <c r="J35" s="216"/>
      <c r="K35" s="217"/>
    </row>
    <row r="36" spans="1:11" ht="15">
      <c r="A36" s="162">
        <v>29</v>
      </c>
      <c r="B36" s="10">
        <v>0.93</v>
      </c>
      <c r="C36" s="11">
        <v>47</v>
      </c>
      <c r="D36" s="1">
        <f t="shared" si="1"/>
        <v>43.71</v>
      </c>
      <c r="E36" s="12">
        <v>11</v>
      </c>
      <c r="F36" s="9">
        <v>7.9</v>
      </c>
      <c r="G36" s="1">
        <f t="shared" si="2"/>
        <v>24.58309425834976</v>
      </c>
      <c r="H36" s="13" t="str">
        <f t="shared" si="3"/>
        <v>YES</v>
      </c>
      <c r="I36" s="73">
        <v>1420</v>
      </c>
      <c r="J36" s="216"/>
      <c r="K36" s="217"/>
    </row>
    <row r="37" spans="1:11" ht="15">
      <c r="A37" s="162">
        <v>30</v>
      </c>
      <c r="B37" s="10">
        <v>0.89</v>
      </c>
      <c r="C37" s="11">
        <v>47</v>
      </c>
      <c r="D37" s="1">
        <f t="shared" si="1"/>
        <v>41.83</v>
      </c>
      <c r="E37" s="12">
        <v>10</v>
      </c>
      <c r="F37" s="9">
        <v>7.8</v>
      </c>
      <c r="G37" s="1">
        <f t="shared" si="2"/>
        <v>25.246402004769372</v>
      </c>
      <c r="H37" s="13" t="str">
        <f t="shared" si="3"/>
        <v>YES</v>
      </c>
      <c r="I37" s="73">
        <v>1456</v>
      </c>
      <c r="J37" s="216"/>
      <c r="K37" s="217"/>
    </row>
    <row r="38" spans="1:11" ht="15">
      <c r="A38" s="162">
        <v>31</v>
      </c>
      <c r="B38" s="10" t="s">
        <v>62</v>
      </c>
      <c r="C38" s="11" t="s">
        <v>62</v>
      </c>
      <c r="D38" s="1" t="e">
        <f t="shared" si="1"/>
        <v>#VALUE!</v>
      </c>
      <c r="E38" s="12" t="s">
        <v>62</v>
      </c>
      <c r="F38" s="9" t="s">
        <v>62</v>
      </c>
      <c r="G38" s="1" t="e">
        <f t="shared" si="2"/>
        <v>#VALUE!</v>
      </c>
      <c r="H38" s="13" t="e">
        <f t="shared" si="3"/>
        <v>#VALUE!</v>
      </c>
      <c r="I38" s="73" t="s">
        <v>62</v>
      </c>
      <c r="J38" s="216" t="s">
        <v>62</v>
      </c>
      <c r="K38" s="217"/>
    </row>
    <row r="39" spans="1:11" ht="15">
      <c r="A39" s="32"/>
      <c r="B39" s="97"/>
      <c r="C39" s="98"/>
      <c r="D39" s="6"/>
      <c r="E39" s="99"/>
      <c r="F39" s="100"/>
      <c r="G39" s="6"/>
      <c r="H39" s="4"/>
      <c r="I39" s="101"/>
      <c r="J39" s="102"/>
      <c r="K39" s="103"/>
    </row>
    <row r="40" spans="1:11" ht="20.25">
      <c r="A40" s="29" t="s">
        <v>63</v>
      </c>
      <c r="B40" s="4"/>
      <c r="C40" s="4"/>
      <c r="D40" s="5"/>
      <c r="E40" s="6"/>
      <c r="F40" s="7"/>
      <c r="G40" s="6"/>
      <c r="H40" s="69"/>
    </row>
    <row r="41" spans="1:11" ht="15">
      <c r="A41" s="29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1" t="s">
        <v>64</v>
      </c>
      <c r="B42" s="4"/>
      <c r="C42" s="4"/>
      <c r="D42" s="5"/>
      <c r="E42" s="6"/>
      <c r="F42" s="7"/>
      <c r="G42" s="6"/>
      <c r="H42" s="69"/>
      <c r="K42" s="58"/>
    </row>
    <row r="43" spans="1:11" ht="15">
      <c r="B43" s="3" t="s">
        <v>65</v>
      </c>
      <c r="C43" s="112" t="s">
        <v>66</v>
      </c>
      <c r="D43" s="5"/>
      <c r="E43" s="6"/>
      <c r="F43" s="7"/>
      <c r="G43" s="6"/>
      <c r="H43" s="69"/>
      <c r="K43" s="58"/>
    </row>
    <row r="44" spans="1:11" ht="15.75" customHeight="1">
      <c r="B44" s="3"/>
      <c r="C44" s="113" t="s">
        <v>67</v>
      </c>
      <c r="H44" s="72"/>
      <c r="I44" s="72"/>
    </row>
    <row r="45" spans="1:11" ht="12.75" customHeight="1">
      <c r="B45" s="3"/>
      <c r="C45" s="113" t="s">
        <v>68</v>
      </c>
      <c r="K45" s="58"/>
    </row>
    <row r="46" spans="1:11" ht="12.75" customHeight="1">
      <c r="B46" s="3" t="s">
        <v>69</v>
      </c>
      <c r="C46" s="114" t="s">
        <v>70</v>
      </c>
      <c r="K46" s="30"/>
    </row>
    <row r="47" spans="1:11">
      <c r="B47" s="3" t="s">
        <v>71</v>
      </c>
      <c r="C47" s="15" t="s">
        <v>72</v>
      </c>
      <c r="K47" s="110" t="s">
        <v>73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07" t="s">
        <v>74</v>
      </c>
      <c r="H1" s="106"/>
      <c r="K1" s="122"/>
    </row>
    <row r="2" spans="1:22">
      <c r="H2" s="106"/>
    </row>
    <row r="3" spans="1:22" ht="15">
      <c r="A3" s="95" t="s">
        <v>75</v>
      </c>
    </row>
    <row r="4" spans="1:22" ht="14.2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15.75" customHeight="1">
      <c r="A5" s="221" t="s">
        <v>76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22" ht="15" customHeight="1">
      <c r="A6" s="221" t="s">
        <v>77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22" ht="15" customHeight="1">
      <c r="A7" s="221" t="s">
        <v>78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22" ht="16.5">
      <c r="A8" s="109" t="s">
        <v>79</v>
      </c>
    </row>
    <row r="9" spans="1:22" ht="14.25">
      <c r="A9" s="92"/>
      <c r="K9" s="119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9"/>
    </row>
    <row r="11" spans="1:22">
      <c r="K11" s="119"/>
    </row>
    <row r="12" spans="1:22" ht="16.5">
      <c r="A12" s="125" t="s">
        <v>80</v>
      </c>
      <c r="B12" s="81"/>
      <c r="C12" s="126"/>
      <c r="D12" s="126"/>
      <c r="E12" s="81"/>
      <c r="F12" s="81"/>
      <c r="G12" s="81"/>
      <c r="H12" s="81"/>
      <c r="I12" s="81"/>
      <c r="J12" s="81"/>
      <c r="K12" s="119"/>
    </row>
    <row r="13" spans="1:22" ht="18.75">
      <c r="A13" s="127" t="s">
        <v>81</v>
      </c>
      <c r="B13" s="81"/>
      <c r="C13" s="126"/>
      <c r="D13" s="126"/>
      <c r="E13" s="81"/>
      <c r="F13" s="81"/>
      <c r="G13" s="81"/>
      <c r="H13" s="81"/>
      <c r="I13" s="81"/>
      <c r="J13" s="81"/>
      <c r="K13" s="119"/>
    </row>
    <row r="14" spans="1:22" ht="18.75">
      <c r="A14" s="127" t="s">
        <v>82</v>
      </c>
      <c r="B14" s="81"/>
      <c r="C14" s="126"/>
      <c r="D14" s="126"/>
      <c r="E14" s="81"/>
      <c r="F14" s="81"/>
      <c r="G14" s="81"/>
      <c r="H14" s="81"/>
      <c r="I14" s="81"/>
      <c r="J14" s="81"/>
      <c r="K14" s="120"/>
    </row>
    <row r="15" spans="1:22" ht="18.75">
      <c r="A15" s="127" t="s">
        <v>83</v>
      </c>
      <c r="B15" s="81"/>
      <c r="C15" s="126"/>
      <c r="D15" s="126"/>
      <c r="E15" s="81"/>
      <c r="F15" s="81"/>
      <c r="G15" s="81"/>
      <c r="H15" s="81"/>
      <c r="I15" s="81"/>
      <c r="J15" s="81"/>
      <c r="K15" s="120"/>
    </row>
    <row r="16" spans="1:22" ht="18.75">
      <c r="A16" s="127" t="s">
        <v>84</v>
      </c>
      <c r="B16" s="81"/>
      <c r="C16" s="126"/>
      <c r="D16" s="126"/>
      <c r="E16" s="81"/>
      <c r="F16" s="81"/>
      <c r="G16" s="81"/>
      <c r="H16" s="81"/>
      <c r="I16" s="81"/>
      <c r="J16" s="81"/>
      <c r="K16" s="120"/>
    </row>
    <row r="17" spans="1:11" ht="14.25">
      <c r="A17" s="159" t="s">
        <v>85</v>
      </c>
      <c r="B17" s="81"/>
      <c r="C17" s="126"/>
      <c r="D17" s="126"/>
      <c r="E17" s="81"/>
      <c r="F17" s="81"/>
      <c r="G17" s="81"/>
      <c r="H17" s="81"/>
      <c r="I17" s="81"/>
      <c r="J17" s="81"/>
      <c r="K17" s="120"/>
    </row>
    <row r="18" spans="1:11" ht="18.75">
      <c r="A18" s="127" t="s">
        <v>86</v>
      </c>
      <c r="B18" s="81"/>
      <c r="C18" s="126"/>
      <c r="D18" s="126"/>
      <c r="E18" s="81"/>
      <c r="F18" s="81"/>
      <c r="G18" s="81"/>
      <c r="H18" s="81"/>
      <c r="I18" s="81"/>
      <c r="J18" s="81"/>
      <c r="K18" s="120"/>
    </row>
    <row r="19" spans="1:11" ht="14.25">
      <c r="A19" s="127" t="s">
        <v>87</v>
      </c>
      <c r="B19" s="81"/>
      <c r="C19" s="126"/>
      <c r="D19" s="126"/>
      <c r="E19" s="81"/>
      <c r="F19" s="81"/>
      <c r="G19" s="81"/>
      <c r="H19" s="81"/>
      <c r="I19" s="81"/>
      <c r="J19" s="81"/>
      <c r="K19" s="120"/>
    </row>
    <row r="20" spans="1:11" ht="14.25">
      <c r="A20" s="159" t="s">
        <v>88</v>
      </c>
      <c r="B20" s="81"/>
      <c r="C20" s="126"/>
      <c r="D20" s="126"/>
      <c r="E20" s="81"/>
      <c r="F20" s="81"/>
      <c r="G20" s="81"/>
      <c r="H20" s="81"/>
      <c r="I20" s="81"/>
      <c r="J20" s="81"/>
      <c r="K20" s="120"/>
    </row>
    <row r="21" spans="1:11" ht="14.25">
      <c r="C21" s="90"/>
      <c r="D21" s="90"/>
      <c r="K21" s="119"/>
    </row>
    <row r="22" spans="1:11" ht="15">
      <c r="A22" s="129" t="s">
        <v>89</v>
      </c>
      <c r="B22" s="104"/>
      <c r="C22" s="104"/>
      <c r="D22" s="104"/>
      <c r="E22" s="80"/>
      <c r="F22" s="80"/>
      <c r="G22" s="80"/>
      <c r="H22" s="80"/>
      <c r="I22" s="80"/>
      <c r="J22" s="80"/>
      <c r="K22" s="120"/>
    </row>
    <row r="23" spans="1:11" ht="18.75">
      <c r="A23" s="105" t="s">
        <v>90</v>
      </c>
      <c r="B23" s="80"/>
      <c r="C23" s="104"/>
      <c r="D23" s="104"/>
      <c r="E23" s="80"/>
      <c r="F23" s="80"/>
      <c r="G23" s="80"/>
      <c r="H23" s="80"/>
      <c r="I23" s="80"/>
      <c r="J23" s="80"/>
      <c r="K23" s="119"/>
    </row>
    <row r="24" spans="1:11" ht="18.75">
      <c r="A24" s="105" t="s">
        <v>91</v>
      </c>
      <c r="B24" s="80"/>
      <c r="C24" s="104"/>
      <c r="D24" s="104"/>
      <c r="E24" s="80"/>
      <c r="F24" s="80"/>
      <c r="G24" s="80"/>
      <c r="H24" s="80"/>
      <c r="I24" s="80"/>
      <c r="J24" s="80"/>
      <c r="K24" s="119"/>
    </row>
    <row r="25" spans="1:11" ht="18.75">
      <c r="A25" s="105" t="s">
        <v>92</v>
      </c>
      <c r="B25" s="80"/>
      <c r="C25" s="104"/>
      <c r="D25" s="104"/>
      <c r="E25" s="80"/>
      <c r="F25" s="80"/>
      <c r="G25" s="80"/>
      <c r="H25" s="80"/>
      <c r="I25" s="80"/>
      <c r="J25" s="80"/>
      <c r="K25" s="119"/>
    </row>
    <row r="26" spans="1:11" ht="14.25">
      <c r="C26" s="90"/>
      <c r="D26" s="90"/>
    </row>
    <row r="27" spans="1:11" ht="15">
      <c r="A27" s="128" t="s">
        <v>93</v>
      </c>
      <c r="B27" s="81"/>
      <c r="C27" s="126"/>
      <c r="D27" s="126"/>
      <c r="E27" s="81"/>
      <c r="F27" s="81"/>
      <c r="G27" s="81"/>
      <c r="H27" s="81"/>
      <c r="I27" s="81"/>
      <c r="J27" s="81"/>
    </row>
    <row r="28" spans="1:11" ht="14.25">
      <c r="A28" s="127" t="s">
        <v>94</v>
      </c>
      <c r="B28" s="81"/>
      <c r="C28" s="126"/>
      <c r="D28" s="126"/>
      <c r="E28" s="81"/>
      <c r="F28" s="81"/>
      <c r="G28" s="81"/>
      <c r="H28" s="81"/>
      <c r="I28" s="81"/>
      <c r="J28" s="81"/>
    </row>
    <row r="29" spans="1:11" ht="14.25">
      <c r="A29" s="127" t="s">
        <v>95</v>
      </c>
      <c r="B29" s="81"/>
      <c r="C29" s="126"/>
      <c r="D29" s="126"/>
      <c r="E29" s="81"/>
      <c r="F29" s="81"/>
      <c r="G29" s="81"/>
      <c r="H29" s="81"/>
      <c r="I29" s="81"/>
      <c r="J29" s="81"/>
    </row>
    <row r="30" spans="1:11" ht="14.25">
      <c r="A30" s="127" t="s">
        <v>96</v>
      </c>
      <c r="B30" s="81"/>
      <c r="C30" s="126"/>
      <c r="D30" s="126"/>
      <c r="E30" s="81"/>
      <c r="F30" s="81"/>
      <c r="G30" s="81"/>
      <c r="H30" s="81"/>
      <c r="I30" s="81"/>
      <c r="J30" s="81"/>
      <c r="K30" s="119"/>
    </row>
    <row r="31" spans="1:11" ht="14.25">
      <c r="A31" s="127" t="s">
        <v>97</v>
      </c>
      <c r="B31" s="81"/>
      <c r="C31" s="81"/>
      <c r="D31" s="81"/>
      <c r="E31" s="81"/>
      <c r="F31" s="81"/>
      <c r="G31" s="81"/>
      <c r="H31" s="81"/>
      <c r="I31" s="81"/>
      <c r="J31" s="81"/>
      <c r="K31" s="119"/>
    </row>
    <row r="32" spans="1:11">
      <c r="K32" s="120"/>
    </row>
    <row r="33" spans="1:11" ht="15">
      <c r="A33" s="129" t="s">
        <v>98</v>
      </c>
      <c r="B33" s="80"/>
      <c r="C33" s="80"/>
      <c r="D33" s="80"/>
      <c r="E33" s="80"/>
      <c r="F33" s="80"/>
      <c r="G33" s="80"/>
      <c r="H33" s="80"/>
      <c r="I33" s="80"/>
      <c r="J33" s="80"/>
      <c r="K33" s="119"/>
    </row>
    <row r="34" spans="1:11" ht="14.25">
      <c r="A34" s="105" t="s">
        <v>99</v>
      </c>
      <c r="B34" s="80"/>
      <c r="C34" s="80"/>
      <c r="D34" s="80"/>
      <c r="E34" s="80"/>
      <c r="F34" s="80"/>
      <c r="G34" s="80"/>
      <c r="H34" s="80"/>
      <c r="I34" s="80"/>
      <c r="J34" s="80"/>
      <c r="K34" s="119"/>
    </row>
    <row r="35" spans="1:11" ht="14.25">
      <c r="A35" s="91"/>
      <c r="K35" s="119"/>
    </row>
    <row r="36" spans="1:11" ht="15">
      <c r="A36" s="128" t="s">
        <v>100</v>
      </c>
      <c r="B36" s="81"/>
      <c r="C36" s="81"/>
      <c r="D36" s="81"/>
      <c r="E36" s="81"/>
      <c r="F36" s="81"/>
      <c r="G36" s="81"/>
      <c r="H36" s="81"/>
      <c r="I36" s="81"/>
      <c r="J36" s="81"/>
    </row>
    <row r="37" spans="1:11" ht="14.25">
      <c r="A37" s="127" t="s">
        <v>101</v>
      </c>
      <c r="B37" s="81"/>
      <c r="C37" s="81"/>
      <c r="D37" s="81"/>
      <c r="E37" s="81"/>
      <c r="F37" s="81"/>
      <c r="G37" s="81"/>
      <c r="H37" s="81"/>
      <c r="I37" s="81"/>
      <c r="J37" s="81"/>
    </row>
    <row r="38" spans="1:11" ht="15">
      <c r="A38" s="171"/>
    </row>
    <row r="39" spans="1:11" ht="5.25" customHeight="1">
      <c r="A39" s="130"/>
      <c r="B39" s="87"/>
      <c r="C39" s="87"/>
      <c r="D39" s="87"/>
      <c r="E39" s="87"/>
      <c r="F39" s="87"/>
      <c r="G39" s="87"/>
      <c r="H39" s="87"/>
      <c r="I39" s="131"/>
      <c r="J39" s="71"/>
    </row>
    <row r="40" spans="1:11" ht="5.25" customHeight="1">
      <c r="A40" s="171"/>
      <c r="I40" s="121"/>
    </row>
    <row r="41" spans="1:11">
      <c r="A41" s="15"/>
      <c r="B41" s="15"/>
      <c r="C41" s="15"/>
      <c r="D41" s="15"/>
      <c r="E41" s="15"/>
      <c r="F41" s="15"/>
      <c r="G41" s="96"/>
      <c r="H41" s="15"/>
      <c r="J41" s="142" t="s">
        <v>102</v>
      </c>
    </row>
    <row r="42" spans="1:11">
      <c r="G42" s="96"/>
    </row>
    <row r="43" spans="1:11">
      <c r="G43" s="96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103</v>
      </c>
      <c r="G1" s="156" t="s">
        <v>104</v>
      </c>
    </row>
    <row r="2" spans="1:7" ht="19.5" customHeight="1">
      <c r="A2" s="36" t="s">
        <v>105</v>
      </c>
    </row>
    <row r="3" spans="1:7" ht="24.6" customHeight="1">
      <c r="A3" s="157" t="s">
        <v>106</v>
      </c>
      <c r="B3" s="225" t="str">
        <f>IF('pg 1'!C2="","",'pg 1'!C2)</f>
        <v>City of Creswell</v>
      </c>
      <c r="C3" s="225"/>
      <c r="D3" s="147"/>
      <c r="E3" s="136" t="str">
        <f>IF(B23="","",B23)</f>
        <v/>
      </c>
      <c r="F3" s="148" t="str">
        <f>IF(B25="","",(B25))</f>
        <v/>
      </c>
    </row>
    <row r="4" spans="1:7" ht="24.6" customHeight="1">
      <c r="A4" s="157" t="s">
        <v>107</v>
      </c>
      <c r="B4" s="163" t="str">
        <f>IF('pg 1'!C3="","",'pg 1'!C3)</f>
        <v>00246</v>
      </c>
      <c r="C4" s="158" t="str">
        <f>IF(B4="","",(HYPERLINK("https://yourwater.oregon.gov/inventory.php?pwsno="&amp;B4,B4&amp;" Water System Profile on DataOnline")))</f>
        <v>00246 Water System Profile on DataOnline</v>
      </c>
      <c r="D4" s="146"/>
      <c r="E4" s="141"/>
      <c r="F4" s="136"/>
    </row>
    <row r="5" spans="1:7" ht="24.6" customHeight="1">
      <c r="A5" s="157" t="s">
        <v>108</v>
      </c>
      <c r="B5" s="163" t="str">
        <f>IF('pg 1'!C4="","",'pg 1'!C4)</f>
        <v>B</v>
      </c>
      <c r="C5" s="31" t="s">
        <v>109</v>
      </c>
      <c r="D5" s="54" t="s">
        <v>110</v>
      </c>
      <c r="E5" s="136"/>
      <c r="F5" s="136"/>
    </row>
    <row r="6" spans="1:7" ht="24.6" customHeight="1">
      <c r="A6" s="157" t="s">
        <v>1</v>
      </c>
      <c r="B6" s="163" t="str">
        <f>IF('pg 1'!G1="","",'pg 1'!G1)</f>
        <v>Lane</v>
      </c>
      <c r="C6" s="31" t="s">
        <v>111</v>
      </c>
      <c r="D6" s="54" t="s">
        <v>112</v>
      </c>
      <c r="E6" s="136"/>
      <c r="F6" s="136"/>
    </row>
    <row r="7" spans="1:7" ht="24.6" customHeight="1">
      <c r="A7" s="157" t="s">
        <v>113</v>
      </c>
      <c r="B7" s="164" t="str">
        <f>IF('pg 1'!G2="","",'pg 1'!G2)</f>
        <v>Nov.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3" t="s">
        <v>114</v>
      </c>
      <c r="B9" s="224"/>
      <c r="C9" s="27"/>
      <c r="D9" s="138" t="s">
        <v>115</v>
      </c>
      <c r="E9" s="28">
        <f>'pg 1'!E8</f>
        <v>0.3</v>
      </c>
      <c r="F9" s="139" t="s">
        <v>116</v>
      </c>
      <c r="G9" s="28">
        <f>'pg 1'!F8</f>
        <v>4</v>
      </c>
    </row>
    <row r="10" spans="1:7" ht="93" customHeight="1">
      <c r="A10" s="137" t="s">
        <v>117</v>
      </c>
      <c r="B10" s="137" t="s">
        <v>118</v>
      </c>
      <c r="C10" s="18" t="s">
        <v>119</v>
      </c>
      <c r="D10" s="137" t="s">
        <v>120</v>
      </c>
      <c r="E10" s="137" t="s">
        <v>121</v>
      </c>
      <c r="F10" s="18" t="s">
        <v>122</v>
      </c>
      <c r="G10" s="18" t="s">
        <v>123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3"/>
      <c r="B17" s="154"/>
      <c r="C17" s="155"/>
      <c r="D17" s="154"/>
      <c r="E17" s="155"/>
      <c r="F17" s="155"/>
      <c r="G17" s="155"/>
    </row>
    <row r="18" spans="1:7" ht="31.5" customHeight="1">
      <c r="A18" s="22" t="s">
        <v>124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0" t="s">
        <v>125</v>
      </c>
      <c r="F19" s="41"/>
    </row>
    <row r="20" spans="1:7" ht="31.5" customHeight="1">
      <c r="A20" s="32"/>
      <c r="B20" s="32"/>
      <c r="C20" s="33"/>
      <c r="E20" s="140" t="s">
        <v>126</v>
      </c>
      <c r="F20" s="41"/>
    </row>
    <row r="21" spans="1:7" ht="31.5" customHeight="1">
      <c r="A21" s="32"/>
      <c r="B21" s="32"/>
      <c r="C21" s="33"/>
      <c r="E21" s="140" t="s">
        <v>127</v>
      </c>
      <c r="F21" s="41"/>
    </row>
    <row r="22" spans="1:7" ht="31.5" customHeight="1">
      <c r="A22" s="32"/>
      <c r="B22" s="32"/>
      <c r="C22" s="33"/>
      <c r="E22" s="140"/>
      <c r="F22" s="145"/>
    </row>
    <row r="23" spans="1:7" ht="31.5" customHeight="1">
      <c r="A23" s="46" t="s">
        <v>128</v>
      </c>
      <c r="B23" s="44"/>
      <c r="C23" s="47" t="s">
        <v>129</v>
      </c>
      <c r="D23" s="48"/>
      <c r="E23" s="48"/>
      <c r="F23" s="48"/>
      <c r="G23" s="48"/>
    </row>
    <row r="24" spans="1:7" ht="31.5" customHeight="1">
      <c r="A24" s="46" t="s">
        <v>130</v>
      </c>
      <c r="B24" s="44"/>
      <c r="C24" s="49"/>
      <c r="D24" s="50" t="s">
        <v>131</v>
      </c>
      <c r="E24" s="51"/>
      <c r="F24" s="48"/>
      <c r="G24" s="48"/>
    </row>
    <row r="25" spans="1:7" ht="31.5" customHeight="1">
      <c r="A25" s="46" t="s">
        <v>132</v>
      </c>
      <c r="B25" s="45"/>
      <c r="C25" s="52"/>
      <c r="D25" s="50" t="s">
        <v>133</v>
      </c>
      <c r="E25" s="53"/>
      <c r="F25" s="48"/>
      <c r="G25" s="48"/>
    </row>
    <row r="26" spans="1:7" ht="31.5" customHeight="1">
      <c r="A26" s="46"/>
      <c r="B26" s="143"/>
      <c r="C26" s="48"/>
      <c r="D26" s="50"/>
      <c r="E26" s="144"/>
      <c r="F26" s="48"/>
      <c r="G26" s="48"/>
    </row>
    <row r="27" spans="1:7" ht="31.5" customHeight="1">
      <c r="A27" s="46"/>
      <c r="B27" s="143"/>
      <c r="C27" s="48"/>
      <c r="D27" s="50"/>
      <c r="E27" s="144"/>
      <c r="F27" s="48"/>
      <c r="G27" s="48"/>
    </row>
    <row r="28" spans="1:7" ht="92.25" customHeight="1">
      <c r="A28" s="222" t="s">
        <v>134</v>
      </c>
      <c r="B28" s="222"/>
      <c r="C28" s="222"/>
      <c r="D28" s="222"/>
      <c r="E28" s="222"/>
      <c r="F28" s="222"/>
      <c r="G28" s="222"/>
    </row>
    <row r="29" spans="1:7" ht="50.25" customHeight="1">
      <c r="A29" s="174"/>
      <c r="B29" s="174"/>
      <c r="C29" s="174"/>
      <c r="D29" s="174"/>
      <c r="E29" s="174"/>
      <c r="F29" s="174"/>
      <c r="G29" s="174"/>
    </row>
    <row r="30" spans="1:7" ht="15.75">
      <c r="A30" s="55" t="s">
        <v>135</v>
      </c>
    </row>
    <row r="31" spans="1:7" ht="15">
      <c r="A31" s="54" t="s">
        <v>136</v>
      </c>
      <c r="G31" s="58" t="s">
        <v>137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https://www-auth.oregon.gov/oha/PH/HEALTHYENVIRONMENTS/DRINKINGWATER/MONITORING/Documents/turb-alt-unfiltered.xls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2030-12-31T08:00:00+00:00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FC4477F-ADC1-4D45-8112-672A5841F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subject/>
  <dc:creator>Operator</dc:creator>
  <cp:keywords/>
  <dc:description/>
  <cp:lastModifiedBy>Wendall Haynes</cp:lastModifiedBy>
  <cp:revision/>
  <dcterms:created xsi:type="dcterms:W3CDTF">2008-11-12T20:47:25Z</dcterms:created>
  <dcterms:modified xsi:type="dcterms:W3CDTF">2025-12-01T15:04:09Z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ContentTypeId">
    <vt:lpwstr>0x0101005CFE4D76D1593E4FBA42D8CB642DF296</vt:lpwstr>
  </property>
</Properties>
</file>