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eswelloregon-my.sharepoint.com/personal/whaynes_creswellor_gov/Documents/Desktop/"/>
    </mc:Choice>
  </mc:AlternateContent>
  <xr:revisionPtr revIDLastSave="347" documentId="8_{54BDB1F8-3899-4AA2-B157-4A2D823F9EDC}" xr6:coauthVersionLast="47" xr6:coauthVersionMax="47" xr10:uidLastSave="{2C9B4572-663C-475E-BA6F-34989EB3DBCD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-120" yWindow="-120" windowWidth="29040" windowHeight="15720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A44" i="31"/>
  <c r="E44" i="31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H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D11" i="32"/>
  <c r="H11" i="32" s="1"/>
  <c r="D12" i="32"/>
  <c r="D13" i="32"/>
  <c r="H13" i="32" s="1"/>
  <c r="D14" i="32"/>
  <c r="D15" i="32"/>
  <c r="D16" i="32"/>
  <c r="D17" i="32"/>
  <c r="H17" i="32" s="1"/>
  <c r="D18" i="32"/>
  <c r="H18" i="32" s="1"/>
  <c r="D19" i="32"/>
  <c r="H19" i="32" s="1"/>
  <c r="D20" i="32"/>
  <c r="H20" i="32" s="1"/>
  <c r="D21" i="32"/>
  <c r="D22" i="32"/>
  <c r="D23" i="32"/>
  <c r="D24" i="32"/>
  <c r="D25" i="32"/>
  <c r="D26" i="32"/>
  <c r="D27" i="32"/>
  <c r="D28" i="32"/>
  <c r="D29" i="32"/>
  <c r="H29" i="32" s="1"/>
  <c r="D30" i="32"/>
  <c r="D31" i="32"/>
  <c r="H31" i="32" s="1"/>
  <c r="D32" i="32"/>
  <c r="D33" i="32"/>
  <c r="D34" i="32"/>
  <c r="H34" i="32" s="1"/>
  <c r="D35" i="32"/>
  <c r="H35" i="32" s="1"/>
  <c r="D36" i="32"/>
  <c r="D37" i="32"/>
  <c r="H37" i="32" s="1"/>
  <c r="D38" i="32"/>
  <c r="B3" i="29"/>
  <c r="E9" i="29"/>
  <c r="B4" i="29"/>
  <c r="C4" i="29" s="1"/>
  <c r="B7" i="29"/>
  <c r="B6" i="29"/>
  <c r="B5" i="29"/>
  <c r="C44" i="31"/>
  <c r="H44" i="31"/>
  <c r="H38" i="32" l="1"/>
  <c r="H36" i="32"/>
  <c r="H33" i="32"/>
  <c r="H32" i="32"/>
  <c r="H30" i="32"/>
  <c r="H28" i="32"/>
  <c r="H27" i="32"/>
  <c r="H26" i="32"/>
  <c r="H24" i="32"/>
  <c r="H23" i="32"/>
  <c r="H22" i="32"/>
  <c r="H21" i="32"/>
  <c r="H16" i="32"/>
  <c r="H12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<sst xmlns="http://schemas.openxmlformats.org/spreadsheetml/2006/main" count="174" uniqueCount="140">
  <si>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</si>
  <si>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</si>
  <si>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</si>
  <si>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</si>
  <si>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</si>
  <si>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</si>
  <si>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</si>
  <si>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</si>
  <si>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</si>
  <si>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</si>
  <si>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</si>
  <si>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</si>
  <si>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</si>
  <si>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</si>
  <si>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</si>
  <si>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</si>
  <si>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</si>
  <si>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</si>
  <si>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</si>
  <si>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</si>
  <si>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</si>
  <si>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</si>
  <si>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</si>
  <si>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</si>
  <si>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</si>
  <si>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</si>
  <si>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</si>
  <si>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</si>
  <si>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</si>
  <si>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</si>
  <si>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</si>
  <si>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</si>
  <si>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</si>
  <si>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</si>
  <si>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</si>
  <si>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</si>
  <si>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</si>
  <si>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</si>
  <si>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</si>
  <si>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</si>
  <si>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</si>
  <si>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</si>
  <si>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</si>
  <si>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</si>
  <si>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</si>
  <si>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</si>
  <si>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</si>
  <si>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</si>
  <si>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</si>
  <si>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</si>
  <si>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</si>
  <si>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</si>
  <si>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</si>
  <si>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</si>
  <si>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</si>
  <si>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</si>
  <si>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</si>
  <si>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</si>
  <si>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</si>
  <si>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</si>
  <si>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</si>
  <si>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</si>
  <si>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</si>
  <si>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</si>
  <si>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</si>
  <si>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</si>
  <si>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</si>
  <si>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</si>
  <si>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</si>
  <si>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</si>
  <si>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</si>
  <si>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</si>
  <si>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</si>
  <si>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</si>
  <si>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</si>
  <si>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</si>
  <si>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</si>
  <si>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</si>
  <si>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</si>
  <si>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</si>
  <si>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</si>
  <si>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</si>
  <si>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</si>
  <si>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</si>
  <si>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</si>
  <si>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</si>
  <si>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</si>
  <si>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</si>
  <si>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</si>
  <si>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</si>
  <si>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</si>
  <si>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</si>
  <si>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</si>
  <si>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</si>
  <si>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</si>
  <si>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</si>
  <si>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</si>
  <si>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</si>
  <si>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</si>
  <si>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</si>
  <si>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</si>
  <si>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</si>
  <si>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</si>
  <si>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</si>
  <si>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</si>
  <si>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</si>
  <si>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</si>
  <si>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</si>
  <si>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</si>
  <si>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</si>
  <si>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</si>
  <si>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</si>
  <si>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</si>
  <si>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</si>
  <si>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</si>
  <si>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</si>
  <si>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</si>
  <si>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</si>
  <si>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</si>
  <si>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</si>
  <si>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</si>
  <si>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</si>
  <si>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</si>
  <si>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</si>
  <si>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 xml:space="preserve">   The optimization goal for membranes is 0.05 NTU</t>
  </si>
  <si>
    <t>psi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</si>
  <si>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</si>
  <si>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</si>
  <si>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Make sure turbidity stabilizes before recording.</t>
  </si>
  <si>
    <t>Revised 10/1/2024</t>
  </si>
  <si>
    <t>Highest IFE [NTU] (&gt;15 min): Must be continuously monitored.</t>
  </si>
  <si>
    <t>Highest IFE [NTU]     (&gt;15 minutes)</t>
  </si>
  <si>
    <t>City of Creswell</t>
  </si>
  <si>
    <t>00246</t>
  </si>
  <si>
    <t>B</t>
  </si>
  <si>
    <t>Lane</t>
  </si>
  <si>
    <t>Sam Haynes</t>
  </si>
  <si>
    <t>T-6414</t>
  </si>
  <si>
    <t>541-895-4044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</si>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</sst>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30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166" fontId="7" fillId="0" borderId="5" xfId="0" applyNumberFormat="1" applyFont="1" applyBorder="1" applyAlignment="1" applyProtection="1">
      <alignment horizontal="center"/>
      <protection locked="0"/>
    </xf>
    <xf numFmtId="14" fontId="5" fillId="0" borderId="19" xfId="0" applyNumberFormat="1" applyFont="1" applyBorder="1" applyAlignment="1" applyProtection="1">
      <alignment vertical="center"/>
      <protection locked="0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1000000}"/>
    <cellStyle name="Normal 3" xfId="2" xr:uid="{00000000-0005-0000-0000-000002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45066682943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I50"/>
  <sheetViews>
    <sheetView showGridLines="0" tabSelected="1" topLeftCell="A6" zoomScaleNormal="100" zoomScalePageLayoutView="85" workbookViewId="0">
      <selection activeCell="A11" sqref="A11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9" ht="17.25">
      <c r="A1" s="67" t="s">
        <v>76</v>
      </c>
      <c r="B1" s="68"/>
      <c r="C1" s="68"/>
      <c r="D1" s="68"/>
      <c r="E1" s="68"/>
      <c r="F1" s="37" t="s">
        <v>1</v>
      </c>
      <c r="G1" s="61" t="s">
        <v>135</v>
      </c>
      <c r="H1" s="171"/>
    </row>
    <row r="2" spans="1:9" ht="15.75" customHeight="1">
      <c r="B2" s="37" t="s">
        <v>84</v>
      </c>
      <c r="C2" s="184" t="s">
        <v>132</v>
      </c>
      <c r="D2" s="184"/>
      <c r="E2" s="79"/>
      <c r="F2" s="37" t="s">
        <v>43</v>
      </c>
      <c r="G2" s="90">
        <v>46082</v>
      </c>
      <c r="H2" s="176"/>
    </row>
    <row r="3" spans="1:9" ht="15.75">
      <c r="B3" s="37" t="s">
        <v>83</v>
      </c>
      <c r="C3" s="118" t="s">
        <v>133</v>
      </c>
      <c r="F3" s="59" t="s">
        <v>127</v>
      </c>
      <c r="G3" s="178">
        <v>22</v>
      </c>
      <c r="H3" s="177" t="s">
        <v>125</v>
      </c>
    </row>
    <row r="4" spans="1:9" ht="15.75">
      <c r="B4" s="37" t="s">
        <v>42</v>
      </c>
      <c r="C4" s="39" t="s">
        <v>134</v>
      </c>
      <c r="D4" s="42"/>
      <c r="E4" s="43"/>
      <c r="F4" s="59" t="s">
        <v>126</v>
      </c>
      <c r="G4" s="178">
        <v>17.5</v>
      </c>
      <c r="H4" s="177" t="s">
        <v>125</v>
      </c>
    </row>
    <row r="5" spans="1:9" ht="11.25" customHeight="1">
      <c r="B5" s="37"/>
      <c r="C5" s="42" t="s">
        <v>35</v>
      </c>
      <c r="D5" s="42"/>
      <c r="E5" s="43"/>
      <c r="F5" s="3"/>
      <c r="G5" s="16"/>
      <c r="H5" s="78"/>
    </row>
    <row r="6" spans="1:9" ht="15.75">
      <c r="A6" s="43"/>
      <c r="B6" s="43"/>
      <c r="C6" s="60"/>
      <c r="D6" s="42"/>
      <c r="E6" s="43"/>
      <c r="F6" s="3"/>
      <c r="G6" s="62" t="s">
        <v>105</v>
      </c>
      <c r="H6" s="182" t="s">
        <v>67</v>
      </c>
    </row>
    <row r="7" spans="1:9" ht="14.25" customHeight="1">
      <c r="D7" s="62" t="s">
        <v>68</v>
      </c>
      <c r="E7" s="80" t="s">
        <v>75</v>
      </c>
      <c r="F7" s="187" t="s">
        <v>81</v>
      </c>
      <c r="G7" s="188"/>
      <c r="H7" s="183"/>
    </row>
    <row r="8" spans="1:9">
      <c r="A8" s="3"/>
      <c r="B8" s="3"/>
      <c r="D8" s="119" t="s">
        <v>48</v>
      </c>
      <c r="E8" s="170">
        <v>0.3</v>
      </c>
      <c r="F8" s="189">
        <v>4</v>
      </c>
      <c r="G8" s="190"/>
      <c r="H8" s="183"/>
    </row>
    <row r="9" spans="1:9" ht="3" customHeight="1">
      <c r="A9" s="3"/>
      <c r="E9" s="153"/>
      <c r="G9" s="154"/>
      <c r="H9" s="155"/>
    </row>
    <row r="10" spans="1:9" ht="48.75" customHeight="1">
      <c r="A10" s="56" t="s">
        <v>118</v>
      </c>
      <c r="B10" s="172" t="s">
        <v>64</v>
      </c>
      <c r="C10" s="126" t="s">
        <v>85</v>
      </c>
      <c r="D10" s="120" t="s">
        <v>131</v>
      </c>
      <c r="E10" s="127" t="s">
        <v>44</v>
      </c>
      <c r="F10" s="185" t="s">
        <v>82</v>
      </c>
      <c r="G10" s="186"/>
      <c r="H10" s="57" t="s">
        <v>66</v>
      </c>
    </row>
    <row r="11" spans="1:9" ht="14.25" customHeight="1">
      <c r="A11" s="165">
        <v>1</v>
      </c>
      <c r="B11" s="10">
        <v>1.2999999999999999E-2</v>
      </c>
      <c r="C11" s="11">
        <v>4.2999999999999997E-2</v>
      </c>
      <c r="D11" s="10">
        <v>0.14899999999999999</v>
      </c>
      <c r="E11" s="179">
        <v>4.4999999999999998E-2</v>
      </c>
      <c r="F11" s="181">
        <v>4.7300000000000004</v>
      </c>
      <c r="G11" s="181"/>
      <c r="H11" s="40" t="s">
        <v>139</v>
      </c>
      <c r="I11" s="173"/>
    </row>
    <row r="12" spans="1:9" ht="14.25" customHeight="1">
      <c r="A12" s="165">
        <v>2</v>
      </c>
      <c r="B12" s="10">
        <v>1.2999999999999999E-2</v>
      </c>
      <c r="C12" s="11">
        <v>2.4E-2</v>
      </c>
      <c r="D12" s="10">
        <v>0.216</v>
      </c>
      <c r="E12" s="10">
        <v>4.4999999999999998E-2</v>
      </c>
      <c r="F12" s="181">
        <v>4.72</v>
      </c>
      <c r="G12" s="181"/>
      <c r="H12" s="40" t="s">
        <v>139</v>
      </c>
      <c r="I12" s="174"/>
    </row>
    <row r="13" spans="1:9" ht="14.25" customHeight="1">
      <c r="A13" s="165">
        <v>3</v>
      </c>
      <c r="B13" s="10">
        <v>1.2E-2</v>
      </c>
      <c r="C13" s="11">
        <v>1.7000000000000001E-2</v>
      </c>
      <c r="D13" s="10">
        <v>4.4999999999999998E-2</v>
      </c>
      <c r="E13" s="10">
        <v>4.4999999999999998E-2</v>
      </c>
      <c r="F13" s="181">
        <v>4.7</v>
      </c>
      <c r="G13" s="181"/>
      <c r="H13" s="40" t="s">
        <v>139</v>
      </c>
      <c r="I13" s="175"/>
    </row>
    <row r="14" spans="1:9" ht="14.25" customHeight="1">
      <c r="A14" s="165">
        <v>4</v>
      </c>
      <c r="B14" s="10">
        <v>1.2999999999999999E-2</v>
      </c>
      <c r="C14" s="11">
        <v>1.4E-2</v>
      </c>
      <c r="D14" s="10">
        <v>2.1999999999999999E-2</v>
      </c>
      <c r="E14" s="10">
        <v>5.0999999999999997E-2</v>
      </c>
      <c r="F14" s="181">
        <v>4.58</v>
      </c>
      <c r="G14" s="181"/>
      <c r="H14" s="40" t="s">
        <v>139</v>
      </c>
    </row>
    <row r="15" spans="1:9" ht="14.25" customHeight="1">
      <c r="A15" s="165">
        <v>5</v>
      </c>
      <c r="B15" s="10">
        <v>1.2E-2</v>
      </c>
      <c r="C15" s="11">
        <v>1.7000000000000001E-2</v>
      </c>
      <c r="D15" s="10">
        <v>2.1999999999999999E-2</v>
      </c>
      <c r="E15" s="10">
        <v>5.0999999999999997E-2</v>
      </c>
      <c r="F15" s="181">
        <v>4.6900000000000004</v>
      </c>
      <c r="G15" s="181"/>
      <c r="H15" s="40" t="s">
        <v>139</v>
      </c>
    </row>
    <row r="16" spans="1:9" ht="14.25" customHeight="1">
      <c r="A16" s="165">
        <v>6</v>
      </c>
      <c r="B16" s="10">
        <v>1.2999999999999999E-2</v>
      </c>
      <c r="C16" s="11">
        <v>2.7E-2</v>
      </c>
      <c r="D16" s="10">
        <v>0.17</v>
      </c>
      <c r="E16" s="10">
        <v>4.4999999999999998E-2</v>
      </c>
      <c r="F16" s="181">
        <v>4.68</v>
      </c>
      <c r="G16" s="181"/>
      <c r="H16" s="40" t="s">
        <v>139</v>
      </c>
    </row>
    <row r="17" spans="1:8" ht="14.25" customHeight="1">
      <c r="A17" s="165">
        <v>7</v>
      </c>
      <c r="B17" s="10">
        <v>1.2999999999999999E-2</v>
      </c>
      <c r="C17" s="11">
        <v>0.04</v>
      </c>
      <c r="D17" s="10">
        <v>0.152</v>
      </c>
      <c r="E17" s="10">
        <v>4.4999999999999998E-2</v>
      </c>
      <c r="F17" s="181">
        <v>4.72</v>
      </c>
      <c r="G17" s="181"/>
      <c r="H17" s="40" t="s">
        <v>139</v>
      </c>
    </row>
    <row r="18" spans="1:8" ht="14.25" customHeight="1">
      <c r="A18" s="165">
        <v>8</v>
      </c>
      <c r="B18" s="10">
        <v>1.2999999999999999E-2</v>
      </c>
      <c r="C18" s="11">
        <v>3.9E-2</v>
      </c>
      <c r="D18" s="10">
        <v>0.26600000000000001</v>
      </c>
      <c r="E18" s="10">
        <v>4.4999999999999998E-2</v>
      </c>
      <c r="F18" s="181">
        <v>4.72</v>
      </c>
      <c r="G18" s="181"/>
      <c r="H18" s="40" t="s">
        <v>139</v>
      </c>
    </row>
    <row r="19" spans="1:8" ht="14.25" customHeight="1">
      <c r="A19" s="165">
        <v>9</v>
      </c>
      <c r="B19" s="10">
        <v>1.2999999999999999E-2</v>
      </c>
      <c r="C19" s="11">
        <v>2.7E-2</v>
      </c>
      <c r="D19" s="10">
        <v>8.3000000000000004E-2</v>
      </c>
      <c r="E19" s="10">
        <v>5.0999999999999997E-2</v>
      </c>
      <c r="F19" s="181">
        <v>4.6500000000000004</v>
      </c>
      <c r="G19" s="181"/>
      <c r="H19" s="40" t="s">
        <v>139</v>
      </c>
    </row>
    <row r="20" spans="1:8" ht="14.25" customHeight="1">
      <c r="A20" s="165">
        <v>10</v>
      </c>
      <c r="B20" s="10">
        <v>1.2999999999999999E-2</v>
      </c>
      <c r="C20" s="11">
        <v>1.6E-2</v>
      </c>
      <c r="D20" s="10">
        <v>8.1000000000000003E-2</v>
      </c>
      <c r="E20" s="10">
        <v>0.154</v>
      </c>
      <c r="F20" s="181">
        <v>4.58</v>
      </c>
      <c r="G20" s="181"/>
      <c r="H20" s="40" t="s">
        <v>139</v>
      </c>
    </row>
    <row r="21" spans="1:8" ht="14.25" customHeight="1">
      <c r="A21" s="165">
        <v>11</v>
      </c>
      <c r="B21" s="10">
        <v>1.2999999999999999E-2</v>
      </c>
      <c r="C21" s="11">
        <v>2.4E-2</v>
      </c>
      <c r="D21" s="10">
        <v>3.1E-2</v>
      </c>
      <c r="E21" s="10">
        <v>5.8000000000000003E-2</v>
      </c>
      <c r="F21" s="181">
        <v>4.66</v>
      </c>
      <c r="G21" s="181"/>
      <c r="H21" s="40" t="s">
        <v>139</v>
      </c>
    </row>
    <row r="22" spans="1:8" ht="14.25" customHeight="1">
      <c r="A22" s="165">
        <v>12</v>
      </c>
      <c r="B22" s="10">
        <v>1.2999999999999999E-2</v>
      </c>
      <c r="C22" s="11">
        <v>1.4999999999999999E-2</v>
      </c>
      <c r="D22" s="10">
        <v>2.5000000000000001E-2</v>
      </c>
      <c r="E22" s="10">
        <v>5.8000000000000003E-2</v>
      </c>
      <c r="F22" s="181">
        <v>4.6500000000000004</v>
      </c>
      <c r="G22" s="181"/>
      <c r="H22" s="40" t="s">
        <v>139</v>
      </c>
    </row>
    <row r="23" spans="1:8" ht="14.25" customHeight="1">
      <c r="A23" s="165">
        <v>13</v>
      </c>
      <c r="B23" s="10">
        <v>1.2999999999999999E-2</v>
      </c>
      <c r="C23" s="11">
        <v>5.6000000000000001E-2</v>
      </c>
      <c r="D23" s="10">
        <v>0.17299999999999999</v>
      </c>
      <c r="E23" s="10">
        <v>5.0999999999999997E-2</v>
      </c>
      <c r="F23" s="181">
        <v>4.68</v>
      </c>
      <c r="G23" s="181"/>
      <c r="H23" s="40" t="s">
        <v>139</v>
      </c>
    </row>
    <row r="24" spans="1:8" ht="14.25" customHeight="1">
      <c r="A24" s="165">
        <v>14</v>
      </c>
      <c r="B24" s="10">
        <v>1.2999999999999999E-2</v>
      </c>
      <c r="C24" s="11">
        <v>0.13600000000000001</v>
      </c>
      <c r="D24" s="10">
        <v>0.27100000000000002</v>
      </c>
      <c r="E24" s="10">
        <v>4.4999999999999998E-2</v>
      </c>
      <c r="F24" s="181">
        <v>4.6900000000000004</v>
      </c>
      <c r="G24" s="181"/>
      <c r="H24" s="40" t="s">
        <v>139</v>
      </c>
    </row>
    <row r="25" spans="1:8" ht="14.25" customHeight="1">
      <c r="A25" s="165">
        <v>15</v>
      </c>
      <c r="B25" s="10">
        <v>1.2999999999999999E-2</v>
      </c>
      <c r="C25" s="11">
        <v>2.5999999999999999E-2</v>
      </c>
      <c r="D25" s="10">
        <v>0.14499999999999999</v>
      </c>
      <c r="E25" s="10">
        <v>5.0999999999999997E-2</v>
      </c>
      <c r="F25" s="181">
        <v>4.66</v>
      </c>
      <c r="G25" s="181"/>
      <c r="H25" s="40" t="s">
        <v>139</v>
      </c>
    </row>
    <row r="26" spans="1:8" ht="14.25" customHeight="1">
      <c r="A26" s="165">
        <v>16</v>
      </c>
      <c r="B26" s="10">
        <v>1.2999999999999999E-2</v>
      </c>
      <c r="C26" s="11">
        <v>4.5999999999999999E-2</v>
      </c>
      <c r="D26" s="10">
        <v>0.1</v>
      </c>
      <c r="E26" s="10">
        <v>5.0999999999999997E-2</v>
      </c>
      <c r="F26" s="181">
        <v>4.6900000000000004</v>
      </c>
      <c r="G26" s="181"/>
      <c r="H26" s="40" t="s">
        <v>139</v>
      </c>
    </row>
    <row r="27" spans="1:8" ht="14.25" customHeight="1">
      <c r="A27" s="165">
        <v>17</v>
      </c>
      <c r="B27" s="10">
        <v>1.2999999999999999E-2</v>
      </c>
      <c r="C27" s="11">
        <v>3.2000000000000001E-2</v>
      </c>
      <c r="D27" s="10">
        <v>8.5999999999999993E-2</v>
      </c>
      <c r="E27" s="10">
        <v>4.4999999999999998E-2</v>
      </c>
      <c r="F27" s="181">
        <v>4.66</v>
      </c>
      <c r="G27" s="181"/>
      <c r="H27" s="40" t="s">
        <v>139</v>
      </c>
    </row>
    <row r="28" spans="1:8" ht="14.25" customHeight="1">
      <c r="A28" s="165">
        <v>18</v>
      </c>
      <c r="B28" s="10">
        <v>1.2999999999999999E-2</v>
      </c>
      <c r="C28" s="11">
        <v>2.3E-2</v>
      </c>
      <c r="D28" s="10">
        <v>7.5999999999999998E-2</v>
      </c>
      <c r="E28" s="10">
        <v>5.0999999999999997E-2</v>
      </c>
      <c r="F28" s="181">
        <v>4.6399999999999997</v>
      </c>
      <c r="G28" s="181"/>
      <c r="H28" s="40" t="s">
        <v>139</v>
      </c>
    </row>
    <row r="29" spans="1:8" ht="14.25" customHeight="1">
      <c r="A29" s="165">
        <v>19</v>
      </c>
      <c r="B29" s="10">
        <v>1.2999999999999999E-2</v>
      </c>
      <c r="C29" s="11">
        <v>2.1999999999999999E-2</v>
      </c>
      <c r="D29" s="10">
        <v>4.2999999999999997E-2</v>
      </c>
      <c r="E29" s="10">
        <v>5.0999999999999997E-2</v>
      </c>
      <c r="F29" s="181">
        <v>4.7</v>
      </c>
      <c r="G29" s="181"/>
      <c r="H29" s="40" t="s">
        <v>139</v>
      </c>
    </row>
    <row r="30" spans="1:8" ht="14.25" customHeight="1">
      <c r="A30" s="165">
        <v>20</v>
      </c>
      <c r="B30" s="10">
        <v>1.2999999999999999E-2</v>
      </c>
      <c r="C30" s="11">
        <v>3.2000000000000001E-2</v>
      </c>
      <c r="D30" s="10">
        <v>0.123</v>
      </c>
      <c r="E30" s="10">
        <v>4.4999999999999998E-2</v>
      </c>
      <c r="F30" s="181">
        <v>4.68</v>
      </c>
      <c r="G30" s="181"/>
      <c r="H30" s="40" t="s">
        <v>139</v>
      </c>
    </row>
    <row r="31" spans="1:8" ht="14.25" customHeight="1">
      <c r="A31" s="165">
        <v>21</v>
      </c>
      <c r="B31" s="10">
        <v>1.2999999999999999E-2</v>
      </c>
      <c r="C31" s="11">
        <v>2.4E-2</v>
      </c>
      <c r="D31" s="10">
        <v>0.18</v>
      </c>
      <c r="E31" s="10">
        <v>4.4999999999999998E-2</v>
      </c>
      <c r="F31" s="181">
        <v>4.7300000000000004</v>
      </c>
      <c r="G31" s="181"/>
      <c r="H31" s="40" t="s">
        <v>139</v>
      </c>
    </row>
    <row r="32" spans="1:8" ht="14.25" customHeight="1">
      <c r="A32" s="165">
        <v>22</v>
      </c>
      <c r="B32" s="10">
        <v>1.2999999999999999E-2</v>
      </c>
      <c r="C32" s="11">
        <v>4.5999999999999999E-2</v>
      </c>
      <c r="D32" s="10">
        <v>0.20899999999999999</v>
      </c>
      <c r="E32" s="10">
        <v>5.0999999999999997E-2</v>
      </c>
      <c r="F32" s="181">
        <v>4.72</v>
      </c>
      <c r="G32" s="181"/>
      <c r="H32" s="40" t="s">
        <v>139</v>
      </c>
    </row>
    <row r="33" spans="1:8" ht="14.25" customHeight="1">
      <c r="A33" s="165">
        <v>23</v>
      </c>
      <c r="B33" s="10">
        <v>1.2999999999999999E-2</v>
      </c>
      <c r="C33" s="11">
        <v>4.2999999999999997E-2</v>
      </c>
      <c r="D33" s="10">
        <v>0.2</v>
      </c>
      <c r="E33" s="10">
        <v>5.8000000000000003E-2</v>
      </c>
      <c r="F33" s="181">
        <v>4.67</v>
      </c>
      <c r="G33" s="181"/>
      <c r="H33" s="40" t="s">
        <v>139</v>
      </c>
    </row>
    <row r="34" spans="1:8" ht="14.25" customHeight="1">
      <c r="A34" s="165">
        <v>24</v>
      </c>
      <c r="B34" s="10">
        <v>1.2999999999999999E-2</v>
      </c>
      <c r="C34" s="11">
        <v>2.5999999999999999E-2</v>
      </c>
      <c r="D34" s="10">
        <v>6.7000000000000004E-2</v>
      </c>
      <c r="E34" s="10">
        <v>5.0999999999999997E-2</v>
      </c>
      <c r="F34" s="181">
        <v>4.6399999999999997</v>
      </c>
      <c r="G34" s="181"/>
      <c r="H34" s="40" t="s">
        <v>139</v>
      </c>
    </row>
    <row r="35" spans="1:8" ht="14.25" customHeight="1">
      <c r="A35" s="165">
        <v>25</v>
      </c>
      <c r="B35" s="10">
        <v>1.2999999999999999E-2</v>
      </c>
      <c r="C35" s="11">
        <v>1.7999999999999999E-2</v>
      </c>
      <c r="D35" s="10">
        <v>4.1000000000000002E-2</v>
      </c>
      <c r="E35" s="10">
        <v>5.8000000000000003E-2</v>
      </c>
      <c r="F35" s="181">
        <v>4.58</v>
      </c>
      <c r="G35" s="181"/>
      <c r="H35" s="40" t="s">
        <v>139</v>
      </c>
    </row>
    <row r="36" spans="1:8" ht="14.25" customHeight="1">
      <c r="A36" s="165">
        <v>26</v>
      </c>
      <c r="B36" s="10">
        <v>1.2999999999999999E-2</v>
      </c>
      <c r="C36" s="11">
        <v>1.6E-2</v>
      </c>
      <c r="D36" s="10">
        <v>0.04</v>
      </c>
      <c r="E36" s="10">
        <v>5.8000000000000003E-2</v>
      </c>
      <c r="F36" s="181">
        <v>4.62</v>
      </c>
      <c r="G36" s="181"/>
      <c r="H36" s="40" t="s">
        <v>139</v>
      </c>
    </row>
    <row r="37" spans="1:8" ht="14.25" customHeight="1">
      <c r="A37" s="165">
        <v>27</v>
      </c>
      <c r="B37" s="10">
        <v>1.2999999999999999E-2</v>
      </c>
      <c r="C37" s="11">
        <v>1.9E-2</v>
      </c>
      <c r="D37" s="10">
        <v>0.1</v>
      </c>
      <c r="E37" s="10">
        <v>5.0999999999999997E-2</v>
      </c>
      <c r="F37" s="181">
        <v>4.66</v>
      </c>
      <c r="G37" s="181"/>
      <c r="H37" s="40" t="s">
        <v>139</v>
      </c>
    </row>
    <row r="38" spans="1:8" ht="14.25" customHeight="1">
      <c r="A38" s="165">
        <v>28</v>
      </c>
      <c r="B38" s="10">
        <v>1.2999999999999999E-2</v>
      </c>
      <c r="C38" s="11">
        <v>2.3E-2</v>
      </c>
      <c r="D38" s="10">
        <v>0.17699999999999999</v>
      </c>
      <c r="E38" s="10">
        <v>5.0999999999999997E-2</v>
      </c>
      <c r="F38" s="181">
        <v>4.6399999999999997</v>
      </c>
      <c r="G38" s="181"/>
      <c r="H38" s="40" t="s">
        <v>139</v>
      </c>
    </row>
    <row r="39" spans="1:8" ht="14.25" customHeight="1">
      <c r="A39" s="165">
        <v>29</v>
      </c>
      <c r="B39" s="10">
        <v>1.2999999999999999E-2</v>
      </c>
      <c r="C39" s="11">
        <v>0.112</v>
      </c>
      <c r="D39" s="10">
        <v>0.17699999999999999</v>
      </c>
      <c r="E39" s="10">
        <v>4.4999999999999998E-2</v>
      </c>
      <c r="F39" s="181">
        <v>4.7300000000000004</v>
      </c>
      <c r="G39" s="181"/>
      <c r="H39" s="40" t="s">
        <v>139</v>
      </c>
    </row>
    <row r="40" spans="1:8" ht="14.25" customHeight="1">
      <c r="A40" s="165">
        <v>30</v>
      </c>
      <c r="B40" s="10">
        <v>1.2999999999999999E-2</v>
      </c>
      <c r="C40" s="11">
        <v>7.8E-2</v>
      </c>
      <c r="D40" s="10">
        <v>0.14799999999999999</v>
      </c>
      <c r="E40" s="10">
        <v>3.7999999999999999E-2</v>
      </c>
      <c r="F40" s="181">
        <v>4.74</v>
      </c>
      <c r="G40" s="181"/>
      <c r="H40" s="40" t="s">
        <v>139</v>
      </c>
    </row>
    <row r="41" spans="1:8" ht="14.25" customHeight="1">
      <c r="A41" s="165">
        <v>31</v>
      </c>
      <c r="B41" s="10">
        <v>1.2999999999999999E-2</v>
      </c>
      <c r="C41" s="11">
        <v>0.04</v>
      </c>
      <c r="D41" s="10">
        <v>0.15</v>
      </c>
      <c r="E41" s="10">
        <v>4.4999999999999998E-2</v>
      </c>
      <c r="F41" s="181">
        <v>4.68</v>
      </c>
      <c r="G41" s="181"/>
      <c r="H41" s="40" t="s">
        <v>139</v>
      </c>
    </row>
    <row r="42" spans="1:8" ht="15.75">
      <c r="A42" s="191" t="s">
        <v>29</v>
      </c>
      <c r="B42" s="192"/>
      <c r="C42" s="192"/>
      <c r="D42" s="192"/>
      <c r="E42" s="192"/>
      <c r="F42" s="192"/>
      <c r="G42" s="192"/>
      <c r="H42" s="193"/>
    </row>
    <row r="43" spans="1:8" ht="45" customHeight="1">
      <c r="A43" s="194" t="s">
        <v>47</v>
      </c>
      <c r="B43" s="195"/>
      <c r="C43" s="196" t="s">
        <v>46</v>
      </c>
      <c r="D43" s="196"/>
      <c r="E43" s="194" t="s">
        <v>65</v>
      </c>
      <c r="F43" s="196"/>
      <c r="G43" s="121" t="s">
        <v>115</v>
      </c>
      <c r="H43" s="91" t="s">
        <v>22</v>
      </c>
    </row>
    <row r="44" spans="1:8" ht="15" customHeight="1">
      <c r="A44" s="201" t="str">
        <f>IF(COUNTIF(B11:B41,"")=31,"",IF(_xlfn.PERCENTILE.INC(B11:B41,0.95)&lt;=1,"Yes","No"))</f>
        <v>Yes</v>
      </c>
      <c r="B44" s="202"/>
      <c r="C44" s="200" t="str">
        <f>IF(COUNTIF(B11:B41,"")=31,"",IF(MAX(B11:B41)&lt;=5,"Yes","No"))</f>
        <v>Yes</v>
      </c>
      <c r="D44" s="200"/>
      <c r="E44" s="199" t="str">
        <f>IF(MAX(D11:D41)=0,"",IF(MAX(D11:D41)&gt;0.15,"No","Yes"))</f>
        <v>No</v>
      </c>
      <c r="F44" s="200"/>
      <c r="G44" s="164" t="str">
        <f>IF(COUNTBLANK(E46:H46)=4,"",IF(OR(E46="No",G46="No"),"No","Yes"))</f>
        <v>Yes</v>
      </c>
      <c r="H44" s="92" t="str">
        <f>IF(COUNTIF(H11:H41,"")=31,"",(IF(COUNTIF(H11:H41,"N")&gt;=1,"No","Yes")))</f>
        <v>Yes</v>
      </c>
    </row>
    <row r="45" spans="1:8" ht="15" customHeight="1">
      <c r="A45" s="194" t="s">
        <v>50</v>
      </c>
      <c r="B45" s="195"/>
      <c r="C45" s="203" t="s">
        <v>49</v>
      </c>
      <c r="D45" s="204"/>
      <c r="E45" s="205" t="s">
        <v>123</v>
      </c>
      <c r="F45" s="206"/>
      <c r="G45" s="205" t="s">
        <v>28</v>
      </c>
      <c r="H45" s="206"/>
    </row>
    <row r="46" spans="1:8" ht="15" customHeight="1" thickBot="1">
      <c r="A46" s="197" t="str">
        <f>IF(COUNTBLANK('pg 2'!H8:H38)=31,"",IF(COUNTIF('pg 2'!H8:H38,"NO")&gt;0,"No","Yes"))</f>
        <v>Yes</v>
      </c>
      <c r="B46" s="198"/>
      <c r="C46" s="214" t="str">
        <f>IF((COUNTBLANK('pg 2'!B8:B38))=31,"",IF(IF(MIN('pg 2'!B8:B38)=0,"",MIN('pg 2'!B8:B38))&lt;0.2,"No","Yes"))</f>
        <v>Yes</v>
      </c>
      <c r="D46" s="215"/>
      <c r="E46" s="212" t="str">
        <f>IF((COUNTBLANK(E11:E41))=31,"",IF((MAX(E11:E41)&lt;=E8),"Yes","No"))</f>
        <v>Yes</v>
      </c>
      <c r="F46" s="213"/>
      <c r="G46" s="212" t="str">
        <f>IF((COUNTBLANK(F11:G41))=62,"",IF((MIN(F11:G41)&lt;F8),"No","Yes"))</f>
        <v>Yes</v>
      </c>
      <c r="H46" s="213"/>
    </row>
    <row r="47" spans="1:8" ht="15">
      <c r="A47" s="83" t="s">
        <v>2</v>
      </c>
      <c r="B47" s="84"/>
      <c r="C47" s="207" t="s">
        <v>136</v>
      </c>
      <c r="D47" s="207"/>
      <c r="E47" s="137"/>
      <c r="F47" s="156" t="s">
        <v>4</v>
      </c>
      <c r="G47" s="180">
        <v>46054</v>
      </c>
      <c r="H47" s="85"/>
    </row>
    <row r="48" spans="1:8" ht="15">
      <c r="A48" s="86" t="s">
        <v>3</v>
      </c>
      <c r="B48" s="75"/>
      <c r="C48" s="208" t="s">
        <v>136</v>
      </c>
      <c r="D48" s="208"/>
      <c r="E48" s="76"/>
      <c r="F48" s="76" t="s">
        <v>33</v>
      </c>
      <c r="G48" s="111" t="s">
        <v>137</v>
      </c>
      <c r="H48" s="88"/>
    </row>
    <row r="49" spans="1:8" ht="15.75" thickBot="1">
      <c r="A49" s="210" t="s">
        <v>102</v>
      </c>
      <c r="B49" s="211"/>
      <c r="C49" s="209"/>
      <c r="D49" s="209"/>
      <c r="E49" s="135"/>
      <c r="F49" s="76" t="s">
        <v>21</v>
      </c>
      <c r="G49" s="136" t="s">
        <v>138</v>
      </c>
      <c r="H49" s="87"/>
    </row>
    <row r="50" spans="1:8" ht="12" customHeight="1" thickBot="1">
      <c r="A50" s="168"/>
      <c r="B50" s="77"/>
      <c r="C50" s="77"/>
      <c r="D50" s="77"/>
      <c r="E50" s="77"/>
      <c r="F50" s="77"/>
      <c r="G50" s="77"/>
      <c r="H50" s="138" t="s">
        <v>55</v>
      </c>
    </row>
  </sheetData>
  <mergeCells count="55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34" priority="24" operator="equal">
      <formula>"Yes"</formula>
    </cfRule>
    <cfRule type="cellIs" dxfId="33" priority="27" operator="equal">
      <formula>"No"</formula>
    </cfRule>
  </conditionalFormatting>
  <conditionalFormatting sqref="B11:B41 D11:D41">
    <cfRule type="cellIs" dxfId="32" priority="12" operator="between">
      <formula>0.0001</formula>
      <formula>0.15</formula>
    </cfRule>
    <cfRule type="cellIs" dxfId="31" priority="16" operator="between">
      <formula>0.151</formula>
      <formula>1.49</formula>
    </cfRule>
    <cfRule type="cellIs" dxfId="30" priority="19" operator="between">
      <formula>1.5</formula>
      <formula>5.49</formula>
    </cfRule>
    <cfRule type="cellIs" dxfId="29" priority="20" operator="greaterThan">
      <formula>5.49</formula>
    </cfRule>
  </conditionalFormatting>
  <conditionalFormatting sqref="C11:C41">
    <cfRule type="cellIs" dxfId="28" priority="2" operator="greaterThan">
      <formula>0.15</formula>
    </cfRule>
    <cfRule type="cellIs" dxfId="27" priority="3" operator="between">
      <formula>0.051</formula>
      <formula>0.15</formula>
    </cfRule>
    <cfRule type="cellIs" dxfId="26" priority="4" operator="between">
      <formula>0.0001</formula>
      <formula>0.05</formula>
    </cfRule>
  </conditionalFormatting>
  <conditionalFormatting sqref="E11:E41">
    <cfRule type="cellIs" dxfId="25" priority="76" operator="greaterThan">
      <formula>$E$8</formula>
    </cfRule>
    <cfRule type="cellIs" dxfId="24" priority="77" operator="between">
      <formula>0.0001</formula>
      <formula>"$I$5"</formula>
    </cfRule>
  </conditionalFormatting>
  <conditionalFormatting sqref="F11:F41">
    <cfRule type="cellIs" dxfId="23" priority="78" operator="greaterThanOrEqual">
      <formula>$F$8</formula>
    </cfRule>
    <cfRule type="cellIs" dxfId="22" priority="79" operator="between">
      <formula>$F$8-0.001</formula>
      <formula>0.001</formula>
    </cfRule>
  </conditionalFormatting>
  <conditionalFormatting sqref="F11:G41">
    <cfRule type="containsBlanks" dxfId="21" priority="75" stopIfTrue="1">
      <formula>LEN(TRIM(F11))=0</formula>
    </cfRule>
  </conditionalFormatting>
  <conditionalFormatting sqref="G3">
    <cfRule type="cellIs" dxfId="20" priority="1" operator="lessThan">
      <formula>$G$4</formula>
    </cfRule>
  </conditionalFormatting>
  <conditionalFormatting sqref="H11:H41">
    <cfRule type="cellIs" dxfId="19" priority="6" stopIfTrue="1" operator="equal">
      <formula>"Y"</formula>
    </cfRule>
    <cfRule type="cellIs" dxfId="18" priority="7" stopIfTrue="1" operator="equal">
      <formula>"OFF"</formula>
    </cfRule>
    <cfRule type="cellIs" dxfId="17" priority="8" stopIfTrue="1" operator="equal">
      <formula>"N"</formula>
    </cfRule>
    <cfRule type="cellIs" dxfId="16" priority="17" operator="notEqual">
      <formula>"Y"</formula>
    </cfRule>
  </conditionalFormatting>
  <conditionalFormatting sqref="H44">
    <cfRule type="containsText" dxfId="15" priority="22" operator="containsText" text="Y">
      <formula>NOT(ISERROR(SEARCH("Y",H44)))</formula>
    </cfRule>
    <cfRule type="containsText" dxfId="14" priority="25" operator="containsText" text="N">
      <formula>NOT(ISERROR(SEARCH("N",H44)))</formula>
    </cfRule>
  </conditionalFormatting>
  <pageMargins left="0.7" right="0.7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10/1/2024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topLeftCell="A6" zoomScaleNormal="100" workbookViewId="0">
      <selection activeCell="A8" sqref="A8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5" t="s">
        <v>103</v>
      </c>
      <c r="B1" s="66"/>
      <c r="C1" s="66"/>
      <c r="D1" s="66"/>
      <c r="E1" s="66"/>
      <c r="F1" s="66"/>
      <c r="G1" s="66"/>
      <c r="H1" s="69"/>
      <c r="I1" s="63"/>
      <c r="J1" s="64"/>
      <c r="K1" s="113"/>
    </row>
    <row r="2" spans="1:11" ht="17.25">
      <c r="A2" s="65"/>
      <c r="B2" s="66"/>
      <c r="C2" s="66"/>
      <c r="D2" s="66"/>
      <c r="E2" s="66"/>
      <c r="F2" s="66"/>
      <c r="G2" s="66"/>
      <c r="H2" s="69"/>
      <c r="I2" s="63"/>
      <c r="J2" s="64"/>
      <c r="K2" s="113"/>
    </row>
    <row r="3" spans="1:11" ht="15.75">
      <c r="B3" s="37" t="s">
        <v>5</v>
      </c>
      <c r="C3" s="221" t="str">
        <f>IF('pg 1'!C2="","",'pg 1'!C2)</f>
        <v>City of Creswell</v>
      </c>
      <c r="D3" s="221"/>
      <c r="E3" s="221"/>
      <c r="F3" s="221"/>
      <c r="G3" s="221"/>
      <c r="H3" s="38"/>
      <c r="J3" s="23"/>
    </row>
    <row r="4" spans="1:11" ht="24.75" customHeight="1">
      <c r="B4" s="37" t="s">
        <v>36</v>
      </c>
      <c r="C4" s="222" t="str">
        <f>IF('pg 1'!C3="","",'pg 1'!C3)</f>
        <v>00246</v>
      </c>
      <c r="D4" s="222"/>
      <c r="E4" s="38"/>
      <c r="F4" s="38"/>
      <c r="G4" s="38"/>
      <c r="H4" s="8"/>
      <c r="I4" s="169">
        <v>0.5</v>
      </c>
      <c r="J4" s="218" t="s">
        <v>101</v>
      </c>
      <c r="K4" s="219"/>
    </row>
    <row r="5" spans="1:11" ht="25.5" customHeight="1">
      <c r="B5" s="37" t="s">
        <v>34</v>
      </c>
      <c r="C5" s="222" t="str">
        <f>IF('pg 1'!C4="","",'pg 1'!C4)</f>
        <v>B</v>
      </c>
      <c r="D5" s="222"/>
      <c r="E5" s="38"/>
      <c r="F5" s="38"/>
      <c r="G5" s="38"/>
      <c r="H5" s="8"/>
      <c r="I5" s="14"/>
      <c r="J5" s="220" t="s">
        <v>45</v>
      </c>
      <c r="K5" s="220"/>
    </row>
    <row r="6" spans="1:11" ht="7.5" customHeight="1">
      <c r="A6" s="2"/>
      <c r="I6" s="58"/>
    </row>
    <row r="7" spans="1:11" ht="65.25">
      <c r="A7" s="34" t="s">
        <v>118</v>
      </c>
      <c r="B7" s="35" t="s">
        <v>86</v>
      </c>
      <c r="C7" s="57" t="s">
        <v>24</v>
      </c>
      <c r="D7" s="57" t="s">
        <v>31</v>
      </c>
      <c r="E7" s="57" t="s">
        <v>25</v>
      </c>
      <c r="F7" s="57" t="s">
        <v>0</v>
      </c>
      <c r="G7" s="57" t="s">
        <v>26</v>
      </c>
      <c r="H7" s="57" t="s">
        <v>114</v>
      </c>
      <c r="I7" s="57" t="s">
        <v>27</v>
      </c>
      <c r="J7" s="223" t="s">
        <v>32</v>
      </c>
      <c r="K7" s="224"/>
    </row>
    <row r="8" spans="1:11" ht="15">
      <c r="A8" s="165">
        <v>1</v>
      </c>
      <c r="B8" s="10">
        <v>0.71</v>
      </c>
      <c r="C8" s="11">
        <v>47</v>
      </c>
      <c r="D8" s="1">
        <f>IF(B8="","",B8*C8)</f>
        <v>33.369999999999997</v>
      </c>
      <c r="E8" s="12">
        <v>9</v>
      </c>
      <c r="F8" s="9">
        <v>7.7</v>
      </c>
      <c r="G8" s="1">
        <f>IF(B8="","",IF(E8&lt;12.5,(0.353*$I$4)*(12.006+EXP(2.46-0.073*E8+0.125*B8+0.389*F8)),(0.361*$I$4)*(-2.261+EXP(2.69-0.065*E8+0.111*B8+0.361*F8))))</f>
        <v>25.516241225313504</v>
      </c>
      <c r="H8" s="13" t="str">
        <f t="shared" ref="H8" si="0">IF(D8="","",IF(D8&gt;=G8,"YES","NO"))</f>
        <v>YES</v>
      </c>
      <c r="I8" s="74">
        <v>1577</v>
      </c>
      <c r="J8" s="216"/>
      <c r="K8" s="217"/>
    </row>
    <row r="9" spans="1:11" ht="15">
      <c r="A9" s="165">
        <v>2</v>
      </c>
      <c r="B9" s="10">
        <v>0.65</v>
      </c>
      <c r="C9" s="11">
        <v>47</v>
      </c>
      <c r="D9" s="1">
        <f t="shared" ref="D9:D38" si="1">IF(B9="","",B9*C9)</f>
        <v>30.55</v>
      </c>
      <c r="E9" s="12">
        <v>10</v>
      </c>
      <c r="F9" s="9">
        <v>7.7</v>
      </c>
      <c r="G9" s="1">
        <f t="shared" ref="G9:G38" si="2">IF(B9="","",IF(E9&lt;12.5,(0.353*$I$4)*(12.006+EXP(2.46-0.073*E9+0.125*B9+0.389*F9)),(0.361*$I$4)*(-2.261+EXP(2.69-0.065*E9+0.111*B9+0.361*F9))))</f>
        <v>23.706583910228218</v>
      </c>
      <c r="H9" s="13" t="str">
        <f t="shared" ref="H9:H38" si="3">IF(D9="","",IF(D9&gt;=G9,"YES","NO"))</f>
        <v>YES</v>
      </c>
      <c r="I9" s="74">
        <v>1463</v>
      </c>
      <c r="J9" s="216"/>
      <c r="K9" s="217"/>
    </row>
    <row r="10" spans="1:11" ht="15">
      <c r="A10" s="165">
        <v>3</v>
      </c>
      <c r="B10" s="10">
        <v>0.61</v>
      </c>
      <c r="C10" s="11">
        <v>47</v>
      </c>
      <c r="D10" s="1">
        <f t="shared" si="1"/>
        <v>28.669999999999998</v>
      </c>
      <c r="E10" s="12">
        <v>9</v>
      </c>
      <c r="F10" s="9">
        <v>7.7</v>
      </c>
      <c r="G10" s="1">
        <f t="shared" si="2"/>
        <v>25.225596759829642</v>
      </c>
      <c r="H10" s="13" t="str">
        <f t="shared" si="3"/>
        <v>YES</v>
      </c>
      <c r="I10" s="74">
        <v>1191</v>
      </c>
      <c r="J10" s="216"/>
      <c r="K10" s="217"/>
    </row>
    <row r="11" spans="1:11" ht="15">
      <c r="A11" s="165">
        <v>4</v>
      </c>
      <c r="B11" s="10">
        <v>0.73</v>
      </c>
      <c r="C11" s="11">
        <v>47</v>
      </c>
      <c r="D11" s="1">
        <f t="shared" si="1"/>
        <v>34.31</v>
      </c>
      <c r="E11" s="12">
        <v>9</v>
      </c>
      <c r="F11" s="9">
        <v>7.7</v>
      </c>
      <c r="G11" s="1">
        <f t="shared" si="2"/>
        <v>25.574807358039493</v>
      </c>
      <c r="H11" s="13" t="str">
        <f t="shared" si="3"/>
        <v>YES</v>
      </c>
      <c r="I11" s="74">
        <v>1641</v>
      </c>
      <c r="J11" s="216"/>
      <c r="K11" s="217"/>
    </row>
    <row r="12" spans="1:11" ht="15">
      <c r="A12" s="165">
        <v>5</v>
      </c>
      <c r="B12" s="10">
        <v>0.67</v>
      </c>
      <c r="C12" s="11">
        <v>47</v>
      </c>
      <c r="D12" s="1">
        <f t="shared" si="1"/>
        <v>31.490000000000002</v>
      </c>
      <c r="E12" s="12">
        <v>9</v>
      </c>
      <c r="F12" s="9">
        <v>7.8</v>
      </c>
      <c r="G12" s="1">
        <f t="shared" si="2"/>
        <v>26.323003055692762</v>
      </c>
      <c r="H12" s="13" t="str">
        <f t="shared" si="3"/>
        <v>YES</v>
      </c>
      <c r="I12" s="74">
        <v>1450</v>
      </c>
      <c r="J12" s="216"/>
      <c r="K12" s="217"/>
    </row>
    <row r="13" spans="1:11" ht="15">
      <c r="A13" s="165">
        <v>6</v>
      </c>
      <c r="B13" s="10">
        <v>0.65</v>
      </c>
      <c r="C13" s="11">
        <v>47</v>
      </c>
      <c r="D13" s="1">
        <f t="shared" si="1"/>
        <v>30.55</v>
      </c>
      <c r="E13" s="12">
        <v>10</v>
      </c>
      <c r="F13" s="9">
        <v>7.8</v>
      </c>
      <c r="G13" s="1">
        <f t="shared" si="2"/>
        <v>24.562885721822767</v>
      </c>
      <c r="H13" s="13" t="str">
        <f t="shared" si="3"/>
        <v>YES</v>
      </c>
      <c r="I13" s="74">
        <v>1513</v>
      </c>
      <c r="J13" s="216"/>
      <c r="K13" s="217"/>
    </row>
    <row r="14" spans="1:11" ht="15">
      <c r="A14" s="165">
        <v>7</v>
      </c>
      <c r="B14" s="10">
        <v>0.7</v>
      </c>
      <c r="C14" s="11">
        <v>47</v>
      </c>
      <c r="D14" s="1">
        <f t="shared" si="1"/>
        <v>32.9</v>
      </c>
      <c r="E14" s="12">
        <v>10</v>
      </c>
      <c r="F14" s="9">
        <v>7.8</v>
      </c>
      <c r="G14" s="1">
        <f t="shared" si="2"/>
        <v>24.703598909495188</v>
      </c>
      <c r="H14" s="13" t="str">
        <f t="shared" si="3"/>
        <v>YES</v>
      </c>
      <c r="I14" s="74">
        <v>1324</v>
      </c>
      <c r="J14" s="216"/>
      <c r="K14" s="217"/>
    </row>
    <row r="15" spans="1:11" ht="15">
      <c r="A15" s="165">
        <v>8</v>
      </c>
      <c r="B15" s="10">
        <v>0.73</v>
      </c>
      <c r="C15" s="11">
        <v>47</v>
      </c>
      <c r="D15" s="1">
        <f t="shared" si="1"/>
        <v>34.31</v>
      </c>
      <c r="E15" s="12">
        <v>10</v>
      </c>
      <c r="F15" s="9">
        <v>7.8</v>
      </c>
      <c r="G15" s="1">
        <f t="shared" si="2"/>
        <v>24.788449930385198</v>
      </c>
      <c r="H15" s="13" t="str">
        <f t="shared" si="3"/>
        <v>YES</v>
      </c>
      <c r="I15" s="74">
        <v>1585</v>
      </c>
      <c r="J15" s="216"/>
      <c r="K15" s="217"/>
    </row>
    <row r="16" spans="1:11" ht="15">
      <c r="A16" s="165">
        <v>9</v>
      </c>
      <c r="B16" s="10">
        <v>0.7</v>
      </c>
      <c r="C16" s="11">
        <v>47</v>
      </c>
      <c r="D16" s="1">
        <f t="shared" si="1"/>
        <v>32.9</v>
      </c>
      <c r="E16" s="12">
        <v>10</v>
      </c>
      <c r="F16" s="9">
        <v>7.8</v>
      </c>
      <c r="G16" s="1">
        <f t="shared" si="2"/>
        <v>24.703598909495188</v>
      </c>
      <c r="H16" s="13" t="str">
        <f t="shared" si="3"/>
        <v>YES</v>
      </c>
      <c r="I16" s="74">
        <v>1291</v>
      </c>
      <c r="J16" s="216"/>
      <c r="K16" s="217"/>
    </row>
    <row r="17" spans="1:11" ht="15">
      <c r="A17" s="165">
        <v>10</v>
      </c>
      <c r="B17" s="10">
        <v>0.69</v>
      </c>
      <c r="C17" s="11">
        <v>47</v>
      </c>
      <c r="D17" s="1">
        <f t="shared" si="1"/>
        <v>32.43</v>
      </c>
      <c r="E17" s="12">
        <v>10</v>
      </c>
      <c r="F17" s="9">
        <v>7.7</v>
      </c>
      <c r="G17" s="1">
        <f t="shared" si="2"/>
        <v>23.814791829143573</v>
      </c>
      <c r="H17" s="13" t="str">
        <f t="shared" si="3"/>
        <v>YES</v>
      </c>
      <c r="I17" s="74">
        <v>1577</v>
      </c>
      <c r="J17" s="216"/>
      <c r="K17" s="217"/>
    </row>
    <row r="18" spans="1:11" ht="15">
      <c r="A18" s="165">
        <v>11</v>
      </c>
      <c r="B18" s="10">
        <v>0.7</v>
      </c>
      <c r="C18" s="11">
        <v>47</v>
      </c>
      <c r="D18" s="1">
        <f t="shared" si="1"/>
        <v>32.9</v>
      </c>
      <c r="E18" s="12">
        <v>10</v>
      </c>
      <c r="F18" s="9">
        <v>7.8</v>
      </c>
      <c r="G18" s="1">
        <f t="shared" si="2"/>
        <v>24.703598909495188</v>
      </c>
      <c r="H18" s="13" t="str">
        <f t="shared" si="3"/>
        <v>YES</v>
      </c>
      <c r="I18" s="74">
        <v>1563</v>
      </c>
      <c r="J18" s="216"/>
      <c r="K18" s="217"/>
    </row>
    <row r="19" spans="1:11" ht="15">
      <c r="A19" s="165">
        <v>12</v>
      </c>
      <c r="B19" s="10">
        <v>0.73</v>
      </c>
      <c r="C19" s="11">
        <v>47</v>
      </c>
      <c r="D19" s="1">
        <f t="shared" si="1"/>
        <v>34.31</v>
      </c>
      <c r="E19" s="12">
        <v>10</v>
      </c>
      <c r="F19" s="9">
        <v>7.9</v>
      </c>
      <c r="G19" s="1">
        <f t="shared" si="2"/>
        <v>25.687665593234833</v>
      </c>
      <c r="H19" s="13" t="str">
        <f t="shared" si="3"/>
        <v>YES</v>
      </c>
      <c r="I19" s="74">
        <v>1481</v>
      </c>
      <c r="J19" s="216"/>
      <c r="K19" s="217"/>
    </row>
    <row r="20" spans="1:11" ht="15">
      <c r="A20" s="165">
        <v>13</v>
      </c>
      <c r="B20" s="10">
        <v>0.76</v>
      </c>
      <c r="C20" s="11">
        <v>47</v>
      </c>
      <c r="D20" s="1">
        <f t="shared" si="1"/>
        <v>35.72</v>
      </c>
      <c r="E20" s="12">
        <v>10</v>
      </c>
      <c r="F20" s="9">
        <v>7.9</v>
      </c>
      <c r="G20" s="1">
        <f t="shared" si="2"/>
        <v>25.776213792064876</v>
      </c>
      <c r="H20" s="13" t="str">
        <f t="shared" si="3"/>
        <v>YES</v>
      </c>
      <c r="I20" s="74">
        <v>1529</v>
      </c>
      <c r="J20" s="216"/>
      <c r="K20" s="217"/>
    </row>
    <row r="21" spans="1:11" ht="15">
      <c r="A21" s="165">
        <v>14</v>
      </c>
      <c r="B21" s="10">
        <v>0.71</v>
      </c>
      <c r="C21" s="11">
        <v>47</v>
      </c>
      <c r="D21" s="1">
        <f t="shared" si="1"/>
        <v>33.369999999999997</v>
      </c>
      <c r="E21" s="12">
        <v>10</v>
      </c>
      <c r="F21" s="9">
        <v>7.8</v>
      </c>
      <c r="G21" s="1">
        <f t="shared" si="2"/>
        <v>24.731847235907885</v>
      </c>
      <c r="H21" s="13" t="str">
        <f t="shared" si="3"/>
        <v>YES</v>
      </c>
      <c r="I21" s="74">
        <v>1373</v>
      </c>
      <c r="J21" s="216"/>
      <c r="K21" s="217"/>
    </row>
    <row r="22" spans="1:11" ht="15">
      <c r="A22" s="165">
        <v>15</v>
      </c>
      <c r="B22" s="10">
        <v>0.71</v>
      </c>
      <c r="C22" s="11">
        <v>47</v>
      </c>
      <c r="D22" s="1">
        <f t="shared" si="1"/>
        <v>33.369999999999997</v>
      </c>
      <c r="E22" s="12">
        <v>10</v>
      </c>
      <c r="F22" s="9">
        <v>7.8</v>
      </c>
      <c r="G22" s="1">
        <f t="shared" si="2"/>
        <v>24.731847235907885</v>
      </c>
      <c r="H22" s="13" t="str">
        <f t="shared" si="3"/>
        <v>YES</v>
      </c>
      <c r="I22" s="74">
        <v>1369</v>
      </c>
      <c r="J22" s="216"/>
      <c r="K22" s="217"/>
    </row>
    <row r="23" spans="1:11" ht="15">
      <c r="A23" s="165">
        <v>16</v>
      </c>
      <c r="B23" s="10">
        <v>0.67</v>
      </c>
      <c r="C23" s="11">
        <v>47</v>
      </c>
      <c r="D23" s="1">
        <f t="shared" si="1"/>
        <v>31.490000000000002</v>
      </c>
      <c r="E23" s="12">
        <v>10</v>
      </c>
      <c r="F23" s="9">
        <v>7.9</v>
      </c>
      <c r="G23" s="1">
        <f t="shared" si="2"/>
        <v>25.511562256780881</v>
      </c>
      <c r="H23" s="13" t="str">
        <f t="shared" si="3"/>
        <v>YES</v>
      </c>
      <c r="I23" s="74">
        <v>1583</v>
      </c>
      <c r="J23" s="216"/>
      <c r="K23" s="217"/>
    </row>
    <row r="24" spans="1:11" ht="15">
      <c r="A24" s="165">
        <v>17</v>
      </c>
      <c r="B24" s="10">
        <v>0.62</v>
      </c>
      <c r="C24" s="11">
        <v>47</v>
      </c>
      <c r="D24" s="1">
        <f t="shared" si="1"/>
        <v>29.14</v>
      </c>
      <c r="E24" s="12">
        <v>10</v>
      </c>
      <c r="F24" s="9">
        <v>7.9</v>
      </c>
      <c r="G24" s="1">
        <f t="shared" si="2"/>
        <v>25.365815045897246</v>
      </c>
      <c r="H24" s="13" t="str">
        <f t="shared" si="3"/>
        <v>YES</v>
      </c>
      <c r="I24" s="74">
        <v>1255</v>
      </c>
      <c r="J24" s="216"/>
      <c r="K24" s="217"/>
    </row>
    <row r="25" spans="1:11" ht="15">
      <c r="A25" s="165">
        <v>18</v>
      </c>
      <c r="B25" s="10">
        <v>0.69</v>
      </c>
      <c r="C25" s="11">
        <v>47</v>
      </c>
      <c r="D25" s="1">
        <f t="shared" si="1"/>
        <v>32.43</v>
      </c>
      <c r="E25" s="12">
        <v>10</v>
      </c>
      <c r="F25" s="9">
        <v>7.8</v>
      </c>
      <c r="G25" s="1">
        <f t="shared" si="2"/>
        <v>24.675385871430681</v>
      </c>
      <c r="H25" s="13" t="str">
        <f t="shared" si="3"/>
        <v>YES</v>
      </c>
      <c r="I25" s="74">
        <v>1378</v>
      </c>
      <c r="J25" s="216"/>
      <c r="K25" s="217"/>
    </row>
    <row r="26" spans="1:11" ht="15">
      <c r="A26" s="165">
        <v>19</v>
      </c>
      <c r="B26" s="10">
        <v>0.83</v>
      </c>
      <c r="C26" s="11">
        <v>47</v>
      </c>
      <c r="D26" s="1">
        <f t="shared" si="1"/>
        <v>39.01</v>
      </c>
      <c r="E26" s="12">
        <v>11</v>
      </c>
      <c r="F26" s="9">
        <v>8</v>
      </c>
      <c r="G26" s="1">
        <f t="shared" si="2"/>
        <v>25.184042402003666</v>
      </c>
      <c r="H26" s="13" t="str">
        <f t="shared" si="3"/>
        <v>YES</v>
      </c>
      <c r="I26" s="74">
        <v>1410</v>
      </c>
      <c r="J26" s="216"/>
      <c r="K26" s="217"/>
    </row>
    <row r="27" spans="1:11" ht="15">
      <c r="A27" s="165">
        <v>20</v>
      </c>
      <c r="B27" s="10">
        <v>0.78</v>
      </c>
      <c r="C27" s="11">
        <v>47</v>
      </c>
      <c r="D27" s="1">
        <f t="shared" si="1"/>
        <v>36.660000000000004</v>
      </c>
      <c r="E27" s="12">
        <v>12</v>
      </c>
      <c r="F27" s="9">
        <v>8</v>
      </c>
      <c r="G27" s="1">
        <f t="shared" si="2"/>
        <v>23.426696944709292</v>
      </c>
      <c r="H27" s="13" t="str">
        <f t="shared" si="3"/>
        <v>YES</v>
      </c>
      <c r="I27" s="74">
        <v>1572</v>
      </c>
      <c r="J27" s="216"/>
      <c r="K27" s="217"/>
    </row>
    <row r="28" spans="1:11" ht="15">
      <c r="A28" s="165">
        <v>21</v>
      </c>
      <c r="B28" s="10">
        <v>0.71</v>
      </c>
      <c r="C28" s="11">
        <v>47</v>
      </c>
      <c r="D28" s="1">
        <f t="shared" si="1"/>
        <v>33.369999999999997</v>
      </c>
      <c r="E28" s="12">
        <v>11</v>
      </c>
      <c r="F28" s="9">
        <v>7.8</v>
      </c>
      <c r="G28" s="1">
        <f t="shared" si="2"/>
        <v>23.139925713297465</v>
      </c>
      <c r="H28" s="13" t="str">
        <f t="shared" si="3"/>
        <v>YES</v>
      </c>
      <c r="I28" s="74">
        <v>1609</v>
      </c>
      <c r="J28" s="216"/>
      <c r="K28" s="217"/>
    </row>
    <row r="29" spans="1:11" ht="15">
      <c r="A29" s="165">
        <v>22</v>
      </c>
      <c r="B29" s="10">
        <v>0.66</v>
      </c>
      <c r="C29" s="11">
        <v>47</v>
      </c>
      <c r="D29" s="1">
        <f t="shared" si="1"/>
        <v>31.020000000000003</v>
      </c>
      <c r="E29" s="12">
        <v>11</v>
      </c>
      <c r="F29" s="9">
        <v>7.9</v>
      </c>
      <c r="G29" s="1">
        <f t="shared" si="2"/>
        <v>23.837584312573899</v>
      </c>
      <c r="H29" s="13" t="str">
        <f t="shared" si="3"/>
        <v>YES</v>
      </c>
      <c r="I29" s="74">
        <v>1583</v>
      </c>
      <c r="J29" s="216"/>
      <c r="K29" s="217"/>
    </row>
    <row r="30" spans="1:11" ht="15">
      <c r="A30" s="165">
        <v>23</v>
      </c>
      <c r="B30" s="10">
        <v>0.67</v>
      </c>
      <c r="C30" s="11">
        <v>47</v>
      </c>
      <c r="D30" s="1">
        <f t="shared" si="1"/>
        <v>31.490000000000002</v>
      </c>
      <c r="E30" s="12">
        <v>11</v>
      </c>
      <c r="F30" s="9">
        <v>7.9</v>
      </c>
      <c r="G30" s="1">
        <f t="shared" si="2"/>
        <v>23.864749443884577</v>
      </c>
      <c r="H30" s="13" t="str">
        <f t="shared" si="3"/>
        <v>YES</v>
      </c>
      <c r="I30" s="74">
        <v>1440</v>
      </c>
      <c r="J30" s="216"/>
      <c r="K30" s="217"/>
    </row>
    <row r="31" spans="1:11" ht="15">
      <c r="A31" s="165">
        <v>24</v>
      </c>
      <c r="B31" s="10">
        <v>0.61</v>
      </c>
      <c r="C31" s="11">
        <v>47</v>
      </c>
      <c r="D31" s="1">
        <f t="shared" si="1"/>
        <v>28.669999999999998</v>
      </c>
      <c r="E31" s="12">
        <v>11</v>
      </c>
      <c r="F31" s="9">
        <v>7.8</v>
      </c>
      <c r="G31" s="1">
        <f t="shared" si="2"/>
        <v>22.878800313193349</v>
      </c>
      <c r="H31" s="13" t="str">
        <f t="shared" si="3"/>
        <v>YES</v>
      </c>
      <c r="I31" s="74">
        <v>1630</v>
      </c>
      <c r="J31" s="216"/>
      <c r="K31" s="217"/>
    </row>
    <row r="32" spans="1:11" ht="15">
      <c r="A32" s="165">
        <v>25</v>
      </c>
      <c r="B32" s="10">
        <v>0.67</v>
      </c>
      <c r="C32" s="11">
        <v>47</v>
      </c>
      <c r="D32" s="1">
        <f t="shared" si="1"/>
        <v>31.490000000000002</v>
      </c>
      <c r="E32" s="12">
        <v>12</v>
      </c>
      <c r="F32" s="9">
        <v>7.9</v>
      </c>
      <c r="G32" s="1">
        <f t="shared" si="2"/>
        <v>22.333870886119044</v>
      </c>
      <c r="H32" s="13" t="str">
        <f t="shared" si="3"/>
        <v>YES</v>
      </c>
      <c r="I32" s="74">
        <v>1276</v>
      </c>
      <c r="J32" s="216"/>
      <c r="K32" s="217"/>
    </row>
    <row r="33" spans="1:11" ht="15">
      <c r="A33" s="165">
        <v>26</v>
      </c>
      <c r="B33" s="10">
        <v>0.71</v>
      </c>
      <c r="C33" s="11">
        <v>47</v>
      </c>
      <c r="D33" s="1">
        <f t="shared" si="1"/>
        <v>33.369999999999997</v>
      </c>
      <c r="E33" s="12">
        <v>11</v>
      </c>
      <c r="F33" s="9">
        <v>8</v>
      </c>
      <c r="G33" s="1">
        <f t="shared" si="2"/>
        <v>24.840649536060283</v>
      </c>
      <c r="H33" s="13" t="str">
        <f t="shared" si="3"/>
        <v>YES</v>
      </c>
      <c r="I33" s="74">
        <v>1377</v>
      </c>
      <c r="J33" s="216"/>
      <c r="K33" s="217"/>
    </row>
    <row r="34" spans="1:11" ht="15">
      <c r="A34" s="165">
        <v>27</v>
      </c>
      <c r="B34" s="10">
        <v>0.72</v>
      </c>
      <c r="C34" s="11">
        <v>47</v>
      </c>
      <c r="D34" s="1">
        <f t="shared" si="1"/>
        <v>33.839999999999996</v>
      </c>
      <c r="E34" s="12">
        <v>11</v>
      </c>
      <c r="F34" s="9">
        <v>7.9</v>
      </c>
      <c r="G34" s="1">
        <f t="shared" si="2"/>
        <v>24.001085615894027</v>
      </c>
      <c r="H34" s="13" t="str">
        <f t="shared" si="3"/>
        <v>YES</v>
      </c>
      <c r="I34" s="74">
        <v>1120</v>
      </c>
      <c r="J34" s="216"/>
      <c r="K34" s="217"/>
    </row>
    <row r="35" spans="1:11" ht="15">
      <c r="A35" s="165">
        <v>28</v>
      </c>
      <c r="B35" s="10">
        <v>0.7</v>
      </c>
      <c r="C35" s="11">
        <v>47</v>
      </c>
      <c r="D35" s="1">
        <f t="shared" si="1"/>
        <v>32.9</v>
      </c>
      <c r="E35" s="12">
        <v>12</v>
      </c>
      <c r="F35" s="9">
        <v>8</v>
      </c>
      <c r="G35" s="1">
        <f t="shared" si="2"/>
        <v>23.214682404746899</v>
      </c>
      <c r="H35" s="13" t="str">
        <f t="shared" si="3"/>
        <v>YES</v>
      </c>
      <c r="I35" s="74">
        <v>1540</v>
      </c>
      <c r="J35" s="216"/>
      <c r="K35" s="217"/>
    </row>
    <row r="36" spans="1:11" ht="15">
      <c r="A36" s="165">
        <v>29</v>
      </c>
      <c r="B36" s="10">
        <v>0.7</v>
      </c>
      <c r="C36" s="11">
        <v>47</v>
      </c>
      <c r="D36" s="1">
        <f t="shared" si="1"/>
        <v>32.9</v>
      </c>
      <c r="E36" s="12">
        <v>12</v>
      </c>
      <c r="F36" s="9">
        <v>7.9</v>
      </c>
      <c r="G36" s="1">
        <f t="shared" si="2"/>
        <v>22.409818743924003</v>
      </c>
      <c r="H36" s="13" t="str">
        <f t="shared" si="3"/>
        <v>YES</v>
      </c>
      <c r="I36" s="74">
        <v>1259</v>
      </c>
      <c r="J36" s="216"/>
      <c r="K36" s="217"/>
    </row>
    <row r="37" spans="1:11" ht="15">
      <c r="A37" s="165">
        <v>30</v>
      </c>
      <c r="B37" s="10">
        <v>0.69</v>
      </c>
      <c r="C37" s="11">
        <v>47</v>
      </c>
      <c r="D37" s="1">
        <f t="shared" si="1"/>
        <v>32.43</v>
      </c>
      <c r="E37" s="12">
        <v>11</v>
      </c>
      <c r="F37" s="9">
        <v>8</v>
      </c>
      <c r="G37" s="1">
        <f t="shared" si="2"/>
        <v>24.783916505556704</v>
      </c>
      <c r="H37" s="13" t="str">
        <f t="shared" si="3"/>
        <v>YES</v>
      </c>
      <c r="I37" s="74">
        <v>1423</v>
      </c>
      <c r="J37" s="216"/>
      <c r="K37" s="217"/>
    </row>
    <row r="38" spans="1:11" ht="15">
      <c r="A38" s="165">
        <v>31</v>
      </c>
      <c r="B38" s="10">
        <v>0.65</v>
      </c>
      <c r="C38" s="11">
        <v>47</v>
      </c>
      <c r="D38" s="1">
        <f t="shared" si="1"/>
        <v>30.55</v>
      </c>
      <c r="E38" s="12">
        <v>11</v>
      </c>
      <c r="F38" s="9">
        <v>8</v>
      </c>
      <c r="G38" s="1">
        <f t="shared" si="2"/>
        <v>24.670875057152852</v>
      </c>
      <c r="H38" s="13" t="str">
        <f t="shared" si="3"/>
        <v>YES</v>
      </c>
      <c r="I38" s="74">
        <v>1632</v>
      </c>
      <c r="J38" s="216"/>
      <c r="K38" s="217"/>
    </row>
    <row r="39" spans="1:11" ht="15">
      <c r="A39" s="32"/>
      <c r="B39" s="100"/>
      <c r="C39" s="101"/>
      <c r="D39" s="6"/>
      <c r="E39" s="102"/>
      <c r="F39" s="103"/>
      <c r="G39" s="6"/>
      <c r="H39" s="4"/>
      <c r="I39" s="104"/>
      <c r="J39" s="105"/>
      <c r="K39" s="106"/>
    </row>
    <row r="40" spans="1:11" ht="20.25">
      <c r="A40" s="29" t="s">
        <v>100</v>
      </c>
      <c r="B40" s="4"/>
      <c r="C40" s="4"/>
      <c r="D40" s="5"/>
      <c r="E40" s="6"/>
      <c r="F40" s="7"/>
      <c r="G40" s="6"/>
      <c r="H40" s="70"/>
    </row>
    <row r="41" spans="1:11" ht="15">
      <c r="A41" s="29"/>
      <c r="B41" s="4"/>
      <c r="C41" s="4"/>
      <c r="D41" s="5"/>
      <c r="E41" s="6"/>
      <c r="F41" s="7"/>
      <c r="G41" s="6"/>
      <c r="H41" s="70"/>
      <c r="K41" s="59"/>
    </row>
    <row r="42" spans="1:11" ht="18.75">
      <c r="A42" s="114" t="s">
        <v>80</v>
      </c>
      <c r="B42" s="4"/>
      <c r="C42" s="4"/>
      <c r="D42" s="5"/>
      <c r="E42" s="6"/>
      <c r="F42" s="7"/>
      <c r="G42" s="6"/>
      <c r="H42" s="70"/>
      <c r="K42" s="59"/>
    </row>
    <row r="43" spans="1:11" ht="15">
      <c r="B43" s="3" t="s">
        <v>79</v>
      </c>
      <c r="C43" s="115" t="s">
        <v>58</v>
      </c>
      <c r="D43" s="5"/>
      <c r="E43" s="6"/>
      <c r="F43" s="7"/>
      <c r="G43" s="6"/>
      <c r="H43" s="70"/>
      <c r="K43" s="59"/>
    </row>
    <row r="44" spans="1:11" ht="15.75" customHeight="1">
      <c r="B44" s="3"/>
      <c r="C44" s="116" t="s">
        <v>59</v>
      </c>
      <c r="H44" s="73"/>
      <c r="I44" s="73"/>
    </row>
    <row r="45" spans="1:11" ht="12.75" customHeight="1">
      <c r="B45" s="3"/>
      <c r="C45" s="116" t="s">
        <v>60</v>
      </c>
      <c r="K45" s="59"/>
    </row>
    <row r="46" spans="1:11" ht="12.75" customHeight="1">
      <c r="B46" s="3" t="s">
        <v>78</v>
      </c>
      <c r="C46" s="117" t="s">
        <v>61</v>
      </c>
      <c r="K46" s="30"/>
    </row>
    <row r="47" spans="1:11">
      <c r="B47" s="3" t="s">
        <v>77</v>
      </c>
      <c r="C47" s="15" t="s">
        <v>62</v>
      </c>
      <c r="K47" s="113" t="s">
        <v>56</v>
      </c>
    </row>
  </sheetData>
  <sheetProtection sheet="1" objects="1" scenarios="1"/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7" right="0.7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4"/>
  <sheetViews>
    <sheetView showGridLines="0" topLeftCell="A12" zoomScaleNormal="100" workbookViewId="0">
      <selection activeCell="K34" sqref="K34"/>
    </sheetView>
  </sheetViews>
  <sheetFormatPr defaultRowHeight="12.75"/>
  <cols>
    <col min="10" max="10" width="10" customWidth="1"/>
  </cols>
  <sheetData>
    <row r="1" spans="1:22" ht="18">
      <c r="C1" s="110" t="s">
        <v>54</v>
      </c>
      <c r="H1" s="109"/>
      <c r="K1" s="125"/>
    </row>
    <row r="2" spans="1:22">
      <c r="H2" s="109"/>
    </row>
    <row r="3" spans="1:22" ht="15">
      <c r="A3" s="98" t="s">
        <v>52</v>
      </c>
    </row>
    <row r="4" spans="1:22" ht="14.25">
      <c r="A4" s="96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</row>
    <row r="5" spans="1:22" ht="15.75" customHeight="1">
      <c r="A5" s="225" t="s">
        <v>72</v>
      </c>
      <c r="B5" s="225"/>
      <c r="C5" s="225"/>
      <c r="D5" s="225"/>
      <c r="E5" s="225"/>
      <c r="F5" s="225"/>
      <c r="G5" s="225"/>
      <c r="H5" s="225"/>
      <c r="I5" s="225"/>
      <c r="J5" s="225"/>
    </row>
    <row r="6" spans="1:22" ht="15" customHeight="1">
      <c r="A6" s="225" t="s">
        <v>73</v>
      </c>
      <c r="B6" s="225"/>
      <c r="C6" s="225"/>
      <c r="D6" s="225"/>
      <c r="E6" s="225"/>
      <c r="F6" s="225"/>
      <c r="G6" s="225"/>
      <c r="H6" s="225"/>
      <c r="I6" s="225"/>
      <c r="J6" s="225"/>
    </row>
    <row r="7" spans="1:22" ht="15" customHeight="1">
      <c r="A7" s="225" t="s">
        <v>57</v>
      </c>
      <c r="B7" s="225"/>
      <c r="C7" s="225"/>
      <c r="D7" s="225"/>
      <c r="E7" s="225"/>
      <c r="F7" s="225"/>
      <c r="G7" s="225"/>
      <c r="H7" s="225"/>
      <c r="I7" s="225"/>
      <c r="J7" s="225"/>
    </row>
    <row r="8" spans="1:22" ht="16.5">
      <c r="A8" s="112" t="s">
        <v>63</v>
      </c>
    </row>
    <row r="9" spans="1:22" ht="14.25">
      <c r="A9" s="95"/>
      <c r="K9" s="122"/>
    </row>
    <row r="10" spans="1:22" ht="3" customHeight="1">
      <c r="A10" s="71"/>
      <c r="B10" s="89"/>
      <c r="C10" s="89"/>
      <c r="D10" s="89"/>
      <c r="E10" s="89"/>
      <c r="F10" s="89"/>
      <c r="G10" s="89"/>
      <c r="H10" s="89"/>
      <c r="I10" s="89"/>
      <c r="J10" s="72"/>
      <c r="K10" s="122"/>
    </row>
    <row r="11" spans="1:22">
      <c r="K11" s="122"/>
    </row>
    <row r="12" spans="1:22" ht="16.5">
      <c r="A12" s="128" t="s">
        <v>69</v>
      </c>
      <c r="B12" s="82"/>
      <c r="C12" s="129"/>
      <c r="D12" s="129"/>
      <c r="E12" s="82"/>
      <c r="F12" s="82"/>
      <c r="G12" s="82"/>
      <c r="H12" s="82"/>
      <c r="I12" s="82"/>
      <c r="J12" s="82"/>
      <c r="K12" s="122"/>
    </row>
    <row r="13" spans="1:22" ht="18.75">
      <c r="A13" s="130" t="s">
        <v>106</v>
      </c>
      <c r="B13" s="82"/>
      <c r="C13" s="129"/>
      <c r="D13" s="129"/>
      <c r="E13" s="82"/>
      <c r="F13" s="82"/>
      <c r="G13" s="82"/>
      <c r="H13" s="82"/>
      <c r="I13" s="82"/>
      <c r="J13" s="82"/>
      <c r="K13" s="122"/>
    </row>
    <row r="14" spans="1:22" ht="18.75">
      <c r="A14" s="130" t="s">
        <v>107</v>
      </c>
      <c r="B14" s="82"/>
      <c r="C14" s="129"/>
      <c r="D14" s="129"/>
      <c r="E14" s="82"/>
      <c r="F14" s="82"/>
      <c r="G14" s="82"/>
      <c r="H14" s="82"/>
      <c r="I14" s="82"/>
      <c r="J14" s="82"/>
      <c r="K14" s="123"/>
    </row>
    <row r="15" spans="1:22" ht="18.75">
      <c r="A15" s="130" t="s">
        <v>117</v>
      </c>
      <c r="B15" s="82"/>
      <c r="C15" s="129"/>
      <c r="D15" s="129"/>
      <c r="E15" s="82"/>
      <c r="F15" s="82"/>
      <c r="G15" s="82"/>
      <c r="H15" s="82"/>
      <c r="I15" s="82"/>
      <c r="J15" s="82"/>
      <c r="K15" s="123"/>
    </row>
    <row r="16" spans="1:22" ht="18.75">
      <c r="A16" s="130" t="s">
        <v>74</v>
      </c>
      <c r="B16" s="82"/>
      <c r="C16" s="129"/>
      <c r="D16" s="129"/>
      <c r="E16" s="82"/>
      <c r="F16" s="82"/>
      <c r="G16" s="82"/>
      <c r="H16" s="82"/>
      <c r="I16" s="82"/>
      <c r="J16" s="82"/>
      <c r="K16" s="123"/>
    </row>
    <row r="17" spans="1:11" ht="14.25">
      <c r="A17" s="163" t="s">
        <v>108</v>
      </c>
      <c r="B17" s="82"/>
      <c r="C17" s="129"/>
      <c r="D17" s="129"/>
      <c r="E17" s="82"/>
      <c r="F17" s="82"/>
      <c r="G17" s="82"/>
      <c r="H17" s="82"/>
      <c r="I17" s="82"/>
      <c r="J17" s="82"/>
      <c r="K17" s="123"/>
    </row>
    <row r="18" spans="1:11" ht="18.75">
      <c r="A18" s="130" t="s">
        <v>53</v>
      </c>
      <c r="B18" s="82"/>
      <c r="C18" s="129"/>
      <c r="D18" s="129"/>
      <c r="E18" s="82"/>
      <c r="F18" s="82"/>
      <c r="G18" s="82"/>
      <c r="H18" s="82"/>
      <c r="I18" s="82"/>
      <c r="J18" s="82"/>
      <c r="K18" s="123"/>
    </row>
    <row r="19" spans="1:11" ht="14.25">
      <c r="A19" s="130" t="s">
        <v>70</v>
      </c>
      <c r="B19" s="82"/>
      <c r="C19" s="129"/>
      <c r="D19" s="129"/>
      <c r="E19" s="82"/>
      <c r="F19" s="82"/>
      <c r="G19" s="82"/>
      <c r="H19" s="82"/>
      <c r="I19" s="82"/>
      <c r="J19" s="82"/>
      <c r="K19" s="123"/>
    </row>
    <row r="20" spans="1:11" ht="14.25">
      <c r="A20" s="163" t="s">
        <v>120</v>
      </c>
      <c r="B20" s="82"/>
      <c r="C20" s="129"/>
      <c r="D20" s="129"/>
      <c r="E20" s="82"/>
      <c r="F20" s="82"/>
      <c r="G20" s="82"/>
      <c r="H20" s="82"/>
      <c r="I20" s="82"/>
      <c r="J20" s="82"/>
      <c r="K20" s="123"/>
    </row>
    <row r="21" spans="1:11" ht="14.25">
      <c r="C21" s="93"/>
      <c r="D21" s="93"/>
      <c r="K21" s="122"/>
    </row>
    <row r="22" spans="1:11" ht="15">
      <c r="A22" s="132" t="s">
        <v>121</v>
      </c>
      <c r="B22" s="107"/>
      <c r="C22" s="107"/>
      <c r="D22" s="107"/>
      <c r="E22" s="81"/>
      <c r="F22" s="81"/>
      <c r="G22" s="81"/>
      <c r="H22" s="81"/>
      <c r="I22" s="81"/>
      <c r="J22" s="81"/>
      <c r="K22" s="123"/>
    </row>
    <row r="23" spans="1:11" ht="18.75">
      <c r="A23" s="108" t="s">
        <v>109</v>
      </c>
      <c r="B23" s="81"/>
      <c r="C23" s="107"/>
      <c r="D23" s="107"/>
      <c r="E23" s="81"/>
      <c r="F23" s="81"/>
      <c r="G23" s="81"/>
      <c r="H23" s="81"/>
      <c r="I23" s="81"/>
      <c r="J23" s="81"/>
      <c r="K23" s="122"/>
    </row>
    <row r="24" spans="1:11" ht="18.75">
      <c r="A24" s="108" t="s">
        <v>110</v>
      </c>
      <c r="B24" s="81"/>
      <c r="C24" s="107"/>
      <c r="D24" s="107"/>
      <c r="E24" s="81"/>
      <c r="F24" s="81"/>
      <c r="G24" s="81"/>
      <c r="H24" s="81"/>
      <c r="I24" s="81"/>
      <c r="J24" s="81"/>
      <c r="K24" s="122"/>
    </row>
    <row r="25" spans="1:11" ht="18.75">
      <c r="A25" s="108" t="s">
        <v>122</v>
      </c>
      <c r="B25" s="81"/>
      <c r="C25" s="107"/>
      <c r="D25" s="107"/>
      <c r="E25" s="81"/>
      <c r="F25" s="81"/>
      <c r="G25" s="81"/>
      <c r="H25" s="81"/>
      <c r="I25" s="81"/>
      <c r="J25" s="81"/>
      <c r="K25" s="122"/>
    </row>
    <row r="26" spans="1:11" ht="14.25">
      <c r="C26" s="93"/>
      <c r="D26" s="93"/>
    </row>
    <row r="27" spans="1:11" ht="15">
      <c r="A27" s="131" t="s">
        <v>51</v>
      </c>
      <c r="B27" s="82"/>
      <c r="C27" s="129"/>
      <c r="D27" s="129"/>
      <c r="E27" s="82"/>
      <c r="F27" s="82"/>
      <c r="G27" s="82"/>
      <c r="H27" s="82"/>
      <c r="I27" s="82"/>
      <c r="J27" s="82"/>
    </row>
    <row r="28" spans="1:11" ht="14.25">
      <c r="A28" s="130" t="s">
        <v>111</v>
      </c>
      <c r="B28" s="82"/>
      <c r="C28" s="129"/>
      <c r="D28" s="129"/>
      <c r="E28" s="82"/>
      <c r="F28" s="82"/>
      <c r="G28" s="82"/>
      <c r="H28" s="82"/>
      <c r="I28" s="82"/>
      <c r="J28" s="82"/>
    </row>
    <row r="29" spans="1:11" ht="14.25">
      <c r="A29" s="130" t="s">
        <v>112</v>
      </c>
      <c r="B29" s="82"/>
      <c r="C29" s="129"/>
      <c r="D29" s="129"/>
      <c r="E29" s="82"/>
      <c r="F29" s="82"/>
      <c r="G29" s="82"/>
      <c r="H29" s="82"/>
      <c r="I29" s="82"/>
      <c r="J29" s="82"/>
    </row>
    <row r="30" spans="1:11" ht="14.25">
      <c r="A30" s="130" t="s">
        <v>113</v>
      </c>
      <c r="B30" s="82"/>
      <c r="C30" s="129"/>
      <c r="D30" s="129"/>
      <c r="E30" s="82"/>
      <c r="F30" s="82"/>
      <c r="G30" s="82"/>
      <c r="H30" s="82"/>
      <c r="I30" s="82"/>
      <c r="J30" s="82"/>
      <c r="K30" s="122"/>
    </row>
    <row r="31" spans="1:11" ht="14.25">
      <c r="A31" s="130" t="s">
        <v>98</v>
      </c>
      <c r="B31" s="82"/>
      <c r="C31" s="82"/>
      <c r="D31" s="82"/>
      <c r="E31" s="82"/>
      <c r="F31" s="82"/>
      <c r="G31" s="82"/>
      <c r="H31" s="82"/>
      <c r="I31" s="82"/>
      <c r="J31" s="82"/>
      <c r="K31" s="122"/>
    </row>
    <row r="32" spans="1:11">
      <c r="K32" s="123"/>
    </row>
    <row r="33" spans="1:11" ht="15">
      <c r="A33" s="132" t="s">
        <v>130</v>
      </c>
      <c r="B33" s="81"/>
      <c r="C33" s="81"/>
      <c r="D33" s="81"/>
      <c r="E33" s="81"/>
      <c r="F33" s="81"/>
      <c r="G33" s="81"/>
      <c r="H33" s="81"/>
      <c r="I33" s="81"/>
      <c r="J33" s="81"/>
      <c r="K33" s="122"/>
    </row>
    <row r="34" spans="1:11" ht="14.25">
      <c r="A34" s="108" t="s">
        <v>71</v>
      </c>
      <c r="B34" s="81"/>
      <c r="C34" s="81"/>
      <c r="D34" s="81"/>
      <c r="E34" s="81"/>
      <c r="F34" s="81"/>
      <c r="G34" s="81"/>
      <c r="H34" s="81"/>
      <c r="I34" s="81"/>
      <c r="J34" s="81"/>
      <c r="K34" s="122"/>
    </row>
    <row r="35" spans="1:11" ht="14.25">
      <c r="A35" s="108" t="s">
        <v>128</v>
      </c>
      <c r="B35" s="81"/>
      <c r="C35" s="81"/>
      <c r="D35" s="81"/>
      <c r="E35" s="81"/>
      <c r="F35" s="81"/>
      <c r="G35" s="81"/>
      <c r="H35" s="81"/>
      <c r="I35" s="81"/>
      <c r="J35" s="81"/>
      <c r="K35" s="122"/>
    </row>
    <row r="36" spans="1:11" ht="14.25">
      <c r="A36" s="94"/>
      <c r="K36" s="122"/>
    </row>
    <row r="37" spans="1:11" ht="15">
      <c r="A37" s="131" t="s">
        <v>116</v>
      </c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4.25">
      <c r="A38" s="130" t="s">
        <v>119</v>
      </c>
      <c r="B38" s="82"/>
      <c r="C38" s="82"/>
      <c r="D38" s="82"/>
      <c r="E38" s="82"/>
      <c r="F38" s="82"/>
      <c r="G38" s="82"/>
      <c r="H38" s="82"/>
      <c r="I38" s="82"/>
      <c r="J38" s="82"/>
    </row>
    <row r="39" spans="1:11" ht="14.25">
      <c r="A39" s="93" t="s">
        <v>124</v>
      </c>
    </row>
    <row r="40" spans="1:11" ht="5.25" customHeight="1">
      <c r="A40" s="133"/>
      <c r="B40" s="89"/>
      <c r="C40" s="89"/>
      <c r="D40" s="89"/>
      <c r="E40" s="89"/>
      <c r="F40" s="89"/>
      <c r="G40" s="89"/>
      <c r="H40" s="89"/>
      <c r="I40" s="134"/>
      <c r="J40" s="72"/>
    </row>
    <row r="41" spans="1:11" ht="5.25" customHeight="1">
      <c r="A41" s="75"/>
      <c r="I41" s="124"/>
    </row>
    <row r="42" spans="1:11">
      <c r="A42" s="15"/>
      <c r="B42" s="15"/>
      <c r="C42" s="15"/>
      <c r="D42" s="15"/>
      <c r="E42" s="15"/>
      <c r="F42" s="15"/>
      <c r="G42" s="99"/>
      <c r="H42" s="15"/>
      <c r="J42" s="145" t="s">
        <v>129</v>
      </c>
    </row>
    <row r="43" spans="1:11">
      <c r="G43" s="99"/>
    </row>
    <row r="44" spans="1:11">
      <c r="G44" s="99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>
      <selection activeCell="J10" sqref="J10"/>
    </sheetView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0" t="s">
        <v>18</v>
      </c>
    </row>
    <row r="2" spans="1:7" ht="19.5" customHeight="1">
      <c r="A2" s="36" t="s">
        <v>96</v>
      </c>
    </row>
    <row r="3" spans="1:7" ht="24.6" customHeight="1">
      <c r="A3" s="161" t="s">
        <v>7</v>
      </c>
      <c r="B3" s="229" t="str">
        <f>IF('pg 1'!C2="","",'pg 1'!C2)</f>
        <v>City of Creswell</v>
      </c>
      <c r="C3" s="229"/>
      <c r="D3" s="151"/>
      <c r="E3" s="139" t="str">
        <f>IF(B23="","",B23)</f>
        <v/>
      </c>
      <c r="F3" s="152" t="str">
        <f>IF(B25="","",(B25))</f>
        <v/>
      </c>
    </row>
    <row r="4" spans="1:7" ht="24.6" customHeight="1">
      <c r="A4" s="161" t="s">
        <v>9</v>
      </c>
      <c r="B4" s="166" t="str">
        <f>IF('pg 1'!C3="","",'pg 1'!C3)</f>
        <v>00246</v>
      </c>
      <c r="C4" s="162" t="str">
        <f>IF(B4="","",(HYPERLINK("https://yourwater.oregon.gov/inventory.php?pwsno="&amp;B4,B4&amp;" Water System Profile on DataOnline")))</f>
        <v>00246 Water System Profile on DataOnline</v>
      </c>
      <c r="D4" s="150"/>
      <c r="E4" s="144"/>
      <c r="F4" s="139"/>
    </row>
    <row r="5" spans="1:7" ht="24.6" customHeight="1">
      <c r="A5" s="161" t="s">
        <v>10</v>
      </c>
      <c r="B5" s="166" t="str">
        <f>IF('pg 1'!C4="","",'pg 1'!C4)</f>
        <v>B</v>
      </c>
      <c r="C5" s="31" t="s">
        <v>94</v>
      </c>
      <c r="D5" s="54" t="s">
        <v>93</v>
      </c>
      <c r="E5" s="139"/>
      <c r="F5" s="139"/>
    </row>
    <row r="6" spans="1:7" ht="24.6" customHeight="1">
      <c r="A6" s="161" t="s">
        <v>1</v>
      </c>
      <c r="B6" s="166" t="str">
        <f>IF('pg 1'!G1="","",'pg 1'!G1)</f>
        <v>Lane</v>
      </c>
      <c r="C6" s="31" t="s">
        <v>91</v>
      </c>
      <c r="D6" s="54" t="s">
        <v>92</v>
      </c>
      <c r="E6" s="139"/>
      <c r="F6" s="139"/>
    </row>
    <row r="7" spans="1:7" ht="24.6" customHeight="1">
      <c r="A7" s="161" t="s">
        <v>11</v>
      </c>
      <c r="B7" s="167">
        <f>IF('pg 1'!G2="","",'pg 1'!G2)</f>
        <v>46082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7" t="s">
        <v>23</v>
      </c>
      <c r="B9" s="228"/>
      <c r="C9" s="27"/>
      <c r="D9" s="141" t="s">
        <v>97</v>
      </c>
      <c r="E9" s="28">
        <f>'pg 1'!E8</f>
        <v>0.3</v>
      </c>
      <c r="F9" s="142" t="s">
        <v>19</v>
      </c>
      <c r="G9" s="28">
        <f>'pg 1'!F8</f>
        <v>4</v>
      </c>
    </row>
    <row r="10" spans="1:7" ht="93" customHeight="1">
      <c r="A10" s="140" t="s">
        <v>12</v>
      </c>
      <c r="B10" s="140" t="s">
        <v>90</v>
      </c>
      <c r="C10" s="18" t="s">
        <v>37</v>
      </c>
      <c r="D10" s="140" t="s">
        <v>13</v>
      </c>
      <c r="E10" s="140" t="s">
        <v>89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57"/>
      <c r="B17" s="158"/>
      <c r="C17" s="159"/>
      <c r="D17" s="158"/>
      <c r="E17" s="159"/>
      <c r="F17" s="159"/>
      <c r="G17" s="159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3" t="s">
        <v>87</v>
      </c>
      <c r="F19" s="41"/>
    </row>
    <row r="20" spans="1:7" ht="31.5" customHeight="1">
      <c r="A20" s="32"/>
      <c r="B20" s="32"/>
      <c r="C20" s="33"/>
      <c r="E20" s="143" t="s">
        <v>88</v>
      </c>
      <c r="F20" s="41"/>
    </row>
    <row r="21" spans="1:7" ht="31.5" customHeight="1">
      <c r="A21" s="32"/>
      <c r="B21" s="32"/>
      <c r="C21" s="33"/>
      <c r="E21" s="143" t="s">
        <v>95</v>
      </c>
      <c r="F21" s="41"/>
    </row>
    <row r="22" spans="1:7" ht="31.5" customHeight="1">
      <c r="A22" s="32"/>
      <c r="B22" s="32"/>
      <c r="C22" s="33"/>
      <c r="E22" s="143"/>
      <c r="F22" s="149"/>
    </row>
    <row r="23" spans="1:7" ht="31.5" customHeight="1">
      <c r="A23" s="46" t="s">
        <v>15</v>
      </c>
      <c r="B23" s="44"/>
      <c r="C23" s="47" t="s">
        <v>8</v>
      </c>
      <c r="D23" s="48"/>
      <c r="E23" s="48"/>
      <c r="F23" s="48"/>
      <c r="G23" s="48"/>
    </row>
    <row r="24" spans="1:7" ht="31.5" customHeight="1">
      <c r="A24" s="46" t="s">
        <v>16</v>
      </c>
      <c r="B24" s="44"/>
      <c r="C24" s="49"/>
      <c r="D24" s="50" t="s">
        <v>6</v>
      </c>
      <c r="E24" s="51"/>
      <c r="F24" s="48"/>
      <c r="G24" s="48"/>
    </row>
    <row r="25" spans="1:7" ht="31.5" customHeight="1">
      <c r="A25" s="46" t="s">
        <v>17</v>
      </c>
      <c r="B25" s="45"/>
      <c r="C25" s="52"/>
      <c r="D25" s="50" t="s">
        <v>20</v>
      </c>
      <c r="E25" s="53"/>
      <c r="F25" s="48"/>
      <c r="G25" s="48"/>
    </row>
    <row r="26" spans="1:7" ht="31.5" customHeight="1">
      <c r="A26" s="46"/>
      <c r="B26" s="146"/>
      <c r="C26" s="48"/>
      <c r="D26" s="50"/>
      <c r="E26" s="147"/>
      <c r="F26" s="48"/>
      <c r="G26" s="48"/>
    </row>
    <row r="27" spans="1:7" ht="31.5" customHeight="1">
      <c r="A27" s="46"/>
      <c r="B27" s="146"/>
      <c r="C27" s="48"/>
      <c r="D27" s="50"/>
      <c r="E27" s="147"/>
      <c r="F27" s="48"/>
      <c r="G27" s="48"/>
    </row>
    <row r="28" spans="1:7" ht="92.25" customHeight="1">
      <c r="A28" s="226" t="s">
        <v>104</v>
      </c>
      <c r="B28" s="226"/>
      <c r="C28" s="226"/>
      <c r="D28" s="226"/>
      <c r="E28" s="226"/>
      <c r="F28" s="226"/>
      <c r="G28" s="226"/>
    </row>
    <row r="29" spans="1:7" ht="50.25" customHeight="1">
      <c r="A29" s="148"/>
      <c r="B29" s="148"/>
      <c r="C29" s="148"/>
      <c r="D29" s="148"/>
      <c r="E29" s="148"/>
      <c r="F29" s="148"/>
      <c r="G29" s="148"/>
    </row>
    <row r="30" spans="1:7" ht="15.75">
      <c r="A30" s="55" t="s">
        <v>40</v>
      </c>
    </row>
    <row r="31" spans="1:7" ht="15">
      <c r="A31" s="54" t="s">
        <v>41</v>
      </c>
      <c r="G31" s="59" t="s">
        <v>99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https://www-auth.oregon.gov/oha/PH/HEALTHYENVIRONMENTS/DRINKINGWATER/MONITORING/Documents/turb-alt-unfiltered.xls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2030-10-31T07:00:00+00:00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Props1.xml><?xml version="1.0" encoding="utf-8"?>
<ds:datastoreItem xmlns:ds="http://schemas.openxmlformats.org/officeDocument/2006/customXml" ds:itemID="{BFD37A99-3B02-41D0-BE83-3E7DF8F19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  <ds:schemaRef ds:uri="59da1016-2a1b-4f8a-9768-d7a4932f6f16"/>
    <ds:schemaRef ds:uri="d2e0bc49-2a0d-4436-9478-07eea2b62d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Wendall Haynes</cp:lastModifiedBy>
  <cp:lastPrinted>2023-08-04T18:04:43Z</cp:lastPrinted>
  <dcterms:created xsi:type="dcterms:W3CDTF">2008-11-12T20:47:25Z</dcterms:created>
  <dcterms:modified xsi:type="dcterms:W3CDTF">2026-04-02T14:27:57Z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