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tManager\Desktop\DRC\OHA Monthly Reports\OHA MP 2026\FEB26\"/>
    </mc:Choice>
  </mc:AlternateContent>
  <xr:revisionPtr revIDLastSave="0" documentId="13_ncr:1_{5E3BE70E-C588-4EA4-8DA6-53BD6A741039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28680" yWindow="-120" windowWidth="29040" windowHeight="15720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9" l="1"/>
  <c r="E9" i="29"/>
  <c r="B7" i="29"/>
  <c r="B6" i="29"/>
  <c r="B5" i="29"/>
  <c r="B4" i="29"/>
  <c r="C4" i="29" s="1"/>
  <c r="F3" i="29"/>
  <c r="E3" i="29"/>
  <c r="B3" i="29"/>
  <c r="G38" i="32"/>
  <c r="D38" i="32"/>
  <c r="H38" i="32" s="1"/>
  <c r="G37" i="32"/>
  <c r="D37" i="32"/>
  <c r="H37" i="32" s="1"/>
  <c r="G36" i="32"/>
  <c r="D36" i="32"/>
  <c r="H36" i="32" s="1"/>
  <c r="G35" i="32"/>
  <c r="D35" i="32"/>
  <c r="G34" i="32"/>
  <c r="D34" i="32"/>
  <c r="G33" i="32"/>
  <c r="D33" i="32"/>
  <c r="G32" i="32"/>
  <c r="D32" i="32"/>
  <c r="G31" i="32"/>
  <c r="D31" i="32"/>
  <c r="G30" i="32"/>
  <c r="D30" i="32"/>
  <c r="G29" i="32"/>
  <c r="D29" i="32"/>
  <c r="H29" i="32" s="1"/>
  <c r="G28" i="32"/>
  <c r="D28" i="32"/>
  <c r="H28" i="32" s="1"/>
  <c r="G27" i="32"/>
  <c r="D27" i="32"/>
  <c r="G26" i="32"/>
  <c r="D26" i="32"/>
  <c r="G25" i="32"/>
  <c r="D25" i="32"/>
  <c r="G24" i="32"/>
  <c r="D24" i="32"/>
  <c r="G23" i="32"/>
  <c r="D23" i="32"/>
  <c r="G22" i="32"/>
  <c r="D22" i="32"/>
  <c r="G21" i="32"/>
  <c r="D21" i="32"/>
  <c r="H21" i="32" s="1"/>
  <c r="G20" i="32"/>
  <c r="D20" i="32"/>
  <c r="H20" i="32" s="1"/>
  <c r="G19" i="32"/>
  <c r="D19" i="32"/>
  <c r="H19" i="32" s="1"/>
  <c r="G18" i="32"/>
  <c r="D18" i="32"/>
  <c r="H18" i="32" s="1"/>
  <c r="G17" i="32"/>
  <c r="D17" i="32"/>
  <c r="G16" i="32"/>
  <c r="D16" i="32"/>
  <c r="G15" i="32"/>
  <c r="D15" i="32"/>
  <c r="G14" i="32"/>
  <c r="D14" i="32"/>
  <c r="G13" i="32"/>
  <c r="D13" i="32"/>
  <c r="G12" i="32"/>
  <c r="D12" i="32"/>
  <c r="G11" i="32"/>
  <c r="D11" i="32"/>
  <c r="H11" i="32" s="1"/>
  <c r="G10" i="32"/>
  <c r="D10" i="32"/>
  <c r="H10" i="32" s="1"/>
  <c r="G9" i="32"/>
  <c r="D9" i="32"/>
  <c r="H9" i="32" s="1"/>
  <c r="G8" i="32"/>
  <c r="D8" i="32"/>
  <c r="H8" i="32" s="1"/>
  <c r="C5" i="32"/>
  <c r="C4" i="32"/>
  <c r="C3" i="32"/>
  <c r="G46" i="31"/>
  <c r="E46" i="31"/>
  <c r="C46" i="31"/>
  <c r="H44" i="31"/>
  <c r="E44" i="31"/>
  <c r="C44" i="31"/>
  <c r="A44" i="31"/>
  <c r="H12" i="32" l="1"/>
  <c r="H32" i="32"/>
  <c r="H17" i="32"/>
  <c r="H13" i="32"/>
  <c r="H31" i="32"/>
  <c r="H23" i="32"/>
  <c r="H22" i="32"/>
  <c r="H27" i="32"/>
  <c r="H30" i="32"/>
  <c r="H26" i="32"/>
  <c r="H14" i="32"/>
  <c r="H24" i="32"/>
  <c r="H34" i="32"/>
  <c r="H16" i="32"/>
  <c r="H33" i="32"/>
  <c r="H15" i="32"/>
  <c r="H25" i="32"/>
  <c r="H35" i="32"/>
  <c r="A46" i="31"/>
  <c r="G44" i="31"/>
</calcChain>
</file>

<file path=xl/sharedStrings.xml><?xml version="1.0" encoding="utf-8"?>
<sst xmlns="http://schemas.openxmlformats.org/spreadsheetml/2006/main" count="229" uniqueCount="144">
  <si>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</si>
  <si>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County:</t>
  </si>
  <si>
    <t>Tillamook</t>
  </si>
  <si>
    <t xml:space="preserve">System Name:       </t>
  </si>
  <si>
    <t>Oceanside Water District</t>
  </si>
  <si>
    <t>Month/Year:</t>
  </si>
  <si>
    <t xml:space="preserve">PWS ID#:      41 - </t>
  </si>
  <si>
    <t>00585</t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</si>
  <si>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</si>
  <si>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psi</t>
  </si>
  <si>
    <t xml:space="preserve">Plant ID:     WTP - </t>
  </si>
  <si>
    <t>A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</si>
  <si>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</si>
  <si>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t>(e.g., "A")</t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</si>
  <si>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> </t>
    </r>
    <r>
      <rPr>
        <i/>
        <sz val="10"/>
        <rFont val="Wingdings 3"/>
        <family val="1"/>
        <charset val="2"/>
      </rPr>
      <t>a</t>
    </r>
  </si>
  <si>
    <t xml:space="preserve">DIT Daily </t>
  </si>
  <si>
    <t>PDR = Pressure Decay Rate</t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</si>
  <si>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</si>
  <si>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t>LRC [log removal]</t>
  </si>
  <si>
    <t>LRC = Log Removal Credit</t>
  </si>
  <si>
    <t>Day</t>
  </si>
  <si>
    <t>CFE Daily Turbidity [NTU]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</si>
  <si>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</si>
  <si>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t>Highest IFE [NTU]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</si>
  <si>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</si>
  <si>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</si>
  <si>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>[Y/N] or
"off"</t>
  </si>
  <si>
    <t>95% of daily turbidity readings ≤ 1 NTU? [Y/N]</t>
  </si>
  <si>
    <t>All turbidity readings ≤ 5 NTU? [Y/N]</t>
  </si>
  <si>
    <t>All IFE turbidity readings ≤ 0.15 NTU?  [Y/N]</t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</si>
  <si>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</si>
  <si>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DIT Daily?</t>
  </si>
  <si>
    <t>CT's met daily? (p. 2)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</si>
  <si>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</si>
  <si>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</si>
  <si>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> 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</si>
  <si>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PRINTED NAME:</t>
  </si>
  <si>
    <t>DATE:</t>
  </si>
  <si>
    <t>SIGNATURE:</t>
  </si>
  <si>
    <t>WT CERT #:</t>
  </si>
  <si>
    <t>PHONE #:</t>
  </si>
  <si>
    <t>503-842-6462</t>
  </si>
  <si>
    <t>p. 1 of 2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</si>
  <si>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</si>
  <si>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t xml:space="preserve">System Name: </t>
  </si>
  <si>
    <t xml:space="preserve">PWS ID#: 41 - </t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</si>
  <si>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</si>
  <si>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 xml:space="preserve">Plant ID :  WTP - </t>
  </si>
  <si>
    <t>Required via Disinfection</t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</si>
  <si>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</si>
  <si>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</si>
  <si>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</si>
  <si>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Temp
[° C]</t>
  </si>
  <si>
    <t>pH</t>
  </si>
  <si>
    <t>Required CT
(Formula)</t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</si>
  <si>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</si>
  <si>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Peak Hourly
Demand Flow
[GPM]</t>
  </si>
  <si>
    <t>Notes
(e.g. "Plant Off")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</si>
  <si>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</si>
  <si>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</si>
  <si>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mail:</t>
  </si>
  <si>
    <t xml:space="preserve">Drinking Water Services </t>
  </si>
  <si>
    <t>PO Box 14350</t>
  </si>
  <si>
    <t>Portland, OR  97293-0350</t>
  </si>
  <si>
    <t>email:</t>
  </si>
  <si>
    <t>dwp.dmce@odhsoha.oregon.gov</t>
  </si>
  <si>
    <t>fax:</t>
  </si>
  <si>
    <t>971-673-0458</t>
  </si>
  <si>
    <t>p. 2 of 2</t>
  </si>
  <si>
    <t>Definitions &amp; Additional Information</t>
  </si>
  <si>
    <t>Glossary of Terms: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</si>
  <si>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</si>
  <si>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</si>
  <si>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</si>
  <si>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 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</si>
  <si>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</si>
  <si>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</si>
  <si>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</si>
  <si>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</si>
  <si>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</si>
  <si>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t>flowrate, water temperature, and TMP.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</si>
  <si>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</si>
  <si>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 xml:space="preserve">The nature of membrane filtration requires higher pathogen removal rates. Therefore, 4-log is </t>
  </si>
  <si>
    <t>typically the minimum pathogen removal target.</t>
  </si>
  <si>
    <t>Highest PDR (Pressure Decay Rate):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</si>
  <si>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</si>
  <si>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</si>
  <si>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</si>
  <si>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t>DIT Daily:</t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</si>
  <si>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</si>
  <si>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</si>
  <si>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</si>
  <si>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t>Each filter producing water for human consumption in a given day must undergo a DIT</t>
  </si>
  <si>
    <t>Highest IFE [NTU]: Must be continuously monitored.</t>
  </si>
  <si>
    <t>If ever exceeds 0.15 NTU for &gt; 15 minutes: Run a DIT, &amp; complete Turbidity Triggered DIT form</t>
  </si>
  <si>
    <t xml:space="preserve">Highest CFE [NTU]: </t>
  </si>
  <si>
    <t>Data is collected for optimization purposes. Not for compliance.</t>
  </si>
  <si>
    <t xml:space="preserve">   The optimization goal for membranes is 0.05 NTU</t>
  </si>
  <si>
    <t>Revised 7/31/2023</t>
  </si>
  <si>
    <t>Turbidity-Triggered Direct Integrity Test (DIT) Reporting Form</t>
  </si>
  <si>
    <t>OHA - Drinking Water Services</t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</si>
  <si>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</si>
  <si>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t>Water System Name:</t>
  </si>
  <si>
    <t>Water System ID:</t>
  </si>
  <si>
    <t>Treatment Plant ID: WTP-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</si>
  <si>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</si>
  <si>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t>maximum allowed pressure decay rate for a passing DIT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</si>
  <si>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</si>
  <si>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</si>
  <si>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Month - Year:</t>
  </si>
  <si>
    <t>Date/Time and membrane unit(s) affected</t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</si>
  <si>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</si>
  <si>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LRC:</t>
  </si>
  <si>
    <t>Date/Time</t>
  </si>
  <si>
    <t>Membrane
unit/skid/cell
ID#</t>
  </si>
  <si>
    <t>Turbidity level
&gt; 0.15 NTU resulting in DIT
[NTU]</t>
  </si>
  <si>
    <t>Corrective action</t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</si>
  <si>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</si>
  <si>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</si>
  <si>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</si>
  <si>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>Monthly Summary</t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</si>
  <si>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</si>
  <si>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</si>
  <si>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> 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</si>
  <si>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t>Name:</t>
  </si>
  <si>
    <t>     </t>
  </si>
  <si>
    <t>Signature:</t>
  </si>
  <si>
    <t>Date:</t>
  </si>
  <si>
    <t>Phone #:</t>
  </si>
  <si>
    <t>WT Cert #:</t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</si>
  <si>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</si>
  <si>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</si>
  <si>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</si>
  <si>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>Revised 2/17/2023</t>
  </si>
  <si>
    <t>Compliance summary (operator to complete any blank fields)</t>
  </si>
  <si>
    <t>Christian Anderson</t>
  </si>
  <si>
    <t>T-650708</t>
  </si>
  <si>
    <t>February, 2026</t>
  </si>
  <si>
    <t/>
  </si>
  <si>
    <t>Y</t>
  </si>
  <si>
    <t>These values did</t>
  </si>
  <si>
    <r>
      <t xml:space="preserve">Notes: </t>
    </r>
    <r>
      <rPr>
        <sz val="10"/>
        <rFont val="Arial"/>
        <family val="2"/>
      </rPr>
      <t>High value on CFE</t>
    </r>
  </si>
  <si>
    <t>is due to air in line post backwash.</t>
  </si>
  <si>
    <t>not last more than 15 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</si>
</sst>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6" fillId="0" borderId="21" xfId="0" applyFont="1" applyBorder="1"/>
    <xf numFmtId="0" fontId="6" fillId="0" borderId="0" xfId="0" applyFont="1"/>
    <xf numFmtId="0" fontId="7" fillId="4" borderId="1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2" fillId="0" borderId="0" xfId="3" applyFont="1"/>
    <xf numFmtId="1" fontId="5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2" xfId="4" applyNumberFormat="1" applyFont="1" applyBorder="1" applyAlignment="1" applyProtection="1">
      <alignment horizontal="center"/>
      <protection locked="0"/>
    </xf>
    <xf numFmtId="14" fontId="4" fillId="0" borderId="19" xfId="0" applyNumberFormat="1" applyFont="1" applyBorder="1" applyAlignment="1" applyProtection="1">
      <alignment horizontal="right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0" fontId="9" fillId="0" borderId="15" xfId="0" applyFont="1" applyBorder="1"/>
    <xf numFmtId="166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shrinkToFit="1"/>
      <protection locked="0"/>
    </xf>
    <xf numFmtId="0" fontId="6" fillId="0" borderId="0" xfId="0" applyFont="1" applyAlignment="1" applyProtection="1">
      <alignment horizontal="left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6000000}"/>
    <cellStyle name="Normal 3" xfId="2" xr:uid="{00000000-0005-0000-0000-000007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14548173467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5422223578601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46</xdr:row>
      <xdr:rowOff>161926</xdr:rowOff>
    </xdr:from>
    <xdr:to>
      <xdr:col>2</xdr:col>
      <xdr:colOff>352425</xdr:colOff>
      <xdr:row>48</xdr:row>
      <xdr:rowOff>45245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A3733-48B5-9ED3-62FC-585D3A183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1" y="9277351"/>
          <a:ext cx="1000124" cy="273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zoomScaleNormal="100" zoomScalePageLayoutView="85" workbookViewId="0">
      <selection activeCell="E9" sqref="E9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10" ht="17.25">
      <c r="A1" s="65" t="s">
        <v>0</v>
      </c>
      <c r="B1" s="66"/>
      <c r="C1" s="66"/>
      <c r="D1" s="66"/>
      <c r="E1" s="66"/>
      <c r="F1" s="36" t="s">
        <v>1</v>
      </c>
      <c r="G1" s="59" t="s">
        <v>2</v>
      </c>
      <c r="H1" s="160"/>
    </row>
    <row r="2" spans="1:10" ht="15.75" customHeight="1">
      <c r="B2" s="36" t="s">
        <v>3</v>
      </c>
      <c r="C2" s="183" t="s">
        <v>4</v>
      </c>
      <c r="D2" s="183"/>
      <c r="E2" s="75"/>
      <c r="F2" s="36" t="s">
        <v>5</v>
      </c>
      <c r="G2" s="85" t="s">
        <v>137</v>
      </c>
      <c r="H2" s="165"/>
    </row>
    <row r="3" spans="1:10" ht="15.75">
      <c r="B3" s="36" t="s">
        <v>6</v>
      </c>
      <c r="C3" s="109" t="s">
        <v>7</v>
      </c>
      <c r="F3" s="57" t="s">
        <v>8</v>
      </c>
      <c r="G3" s="167">
        <v>20</v>
      </c>
      <c r="H3" s="166" t="s">
        <v>9</v>
      </c>
    </row>
    <row r="4" spans="1:10" ht="15.75">
      <c r="B4" s="36" t="s">
        <v>10</v>
      </c>
      <c r="C4" s="38" t="s">
        <v>11</v>
      </c>
      <c r="D4" s="41"/>
      <c r="E4" s="42"/>
      <c r="F4" s="57" t="s">
        <v>12</v>
      </c>
      <c r="G4" s="167">
        <v>18</v>
      </c>
      <c r="H4" s="166" t="s">
        <v>9</v>
      </c>
    </row>
    <row r="5" spans="1:10" ht="11.25" customHeight="1">
      <c r="B5" s="36"/>
      <c r="C5" s="41" t="s">
        <v>13</v>
      </c>
      <c r="D5" s="41"/>
      <c r="E5" s="42"/>
      <c r="F5" s="3"/>
      <c r="G5" s="15"/>
      <c r="H5" s="74"/>
    </row>
    <row r="6" spans="1:10" ht="15.75">
      <c r="A6" s="42"/>
      <c r="B6" s="42"/>
      <c r="C6" s="58"/>
      <c r="D6" s="41"/>
      <c r="E6" s="42"/>
      <c r="F6" s="3"/>
      <c r="G6" s="60" t="s">
        <v>14</v>
      </c>
      <c r="H6" s="181" t="s">
        <v>15</v>
      </c>
    </row>
    <row r="7" spans="1:10" ht="14.25" customHeight="1">
      <c r="D7" s="60" t="s">
        <v>16</v>
      </c>
      <c r="E7" s="76" t="s">
        <v>17</v>
      </c>
      <c r="F7" s="186" t="s">
        <v>18</v>
      </c>
      <c r="G7" s="187"/>
      <c r="H7" s="182"/>
    </row>
    <row r="8" spans="1:10">
      <c r="A8" s="3"/>
      <c r="B8" s="3"/>
      <c r="D8" s="110" t="s">
        <v>19</v>
      </c>
      <c r="E8" s="159">
        <v>0.09</v>
      </c>
      <c r="F8" s="188">
        <v>4</v>
      </c>
      <c r="G8" s="189"/>
      <c r="H8" s="182"/>
    </row>
    <row r="9" spans="1:10" ht="3" customHeight="1">
      <c r="A9" s="3"/>
      <c r="E9" s="143"/>
      <c r="G9" s="144"/>
      <c r="H9" s="145"/>
    </row>
    <row r="10" spans="1:10" ht="48.75" customHeight="1">
      <c r="A10" s="55" t="s">
        <v>20</v>
      </c>
      <c r="B10" s="161" t="s">
        <v>21</v>
      </c>
      <c r="C10" s="117" t="s">
        <v>22</v>
      </c>
      <c r="D10" s="111" t="s">
        <v>23</v>
      </c>
      <c r="E10" s="118" t="s">
        <v>24</v>
      </c>
      <c r="F10" s="184" t="s">
        <v>25</v>
      </c>
      <c r="G10" s="185"/>
      <c r="H10" s="171" t="s">
        <v>26</v>
      </c>
    </row>
    <row r="11" spans="1:10" ht="14.25" customHeight="1">
      <c r="A11" s="174">
        <v>1</v>
      </c>
      <c r="B11" s="178">
        <v>1.5630000000000002E-2</v>
      </c>
      <c r="C11" s="178">
        <v>1.6879999999999999E-2</v>
      </c>
      <c r="D11" s="178">
        <v>1.5630000000000002E-2</v>
      </c>
      <c r="E11" s="178">
        <v>4.4999999999999998E-2</v>
      </c>
      <c r="F11" s="180">
        <v>4.1279700000000004</v>
      </c>
      <c r="G11" s="180" t="s">
        <v>138</v>
      </c>
      <c r="H11" s="39" t="s">
        <v>139</v>
      </c>
    </row>
    <row r="12" spans="1:10" ht="14.25" customHeight="1">
      <c r="A12" s="174">
        <v>2</v>
      </c>
      <c r="B12" s="10">
        <v>1.525E-2</v>
      </c>
      <c r="C12" s="10">
        <v>2.613E-2</v>
      </c>
      <c r="D12" s="10">
        <v>1.525E-2</v>
      </c>
      <c r="E12" s="10">
        <v>2.5000000000000001E-2</v>
      </c>
      <c r="F12" s="180">
        <v>4.5723599999999998</v>
      </c>
      <c r="G12" s="180" t="s">
        <v>138</v>
      </c>
      <c r="H12" s="39" t="s">
        <v>139</v>
      </c>
    </row>
    <row r="13" spans="1:10" ht="14.25" customHeight="1">
      <c r="A13" s="174">
        <v>3</v>
      </c>
      <c r="B13" s="10">
        <v>1.525E-2</v>
      </c>
      <c r="C13" s="10">
        <v>1.8749999999999999E-2</v>
      </c>
      <c r="D13" s="10">
        <v>1.525E-2</v>
      </c>
      <c r="E13" s="10">
        <v>2.759E-2</v>
      </c>
      <c r="F13" s="180">
        <v>4.5215800000000002</v>
      </c>
      <c r="G13" s="180" t="s">
        <v>138</v>
      </c>
      <c r="H13" s="39" t="s">
        <v>139</v>
      </c>
      <c r="J13" s="162"/>
    </row>
    <row r="14" spans="1:10" ht="14.25" customHeight="1">
      <c r="A14" s="174">
        <v>4</v>
      </c>
      <c r="B14" s="10">
        <v>1.5630000000000002E-2</v>
      </c>
      <c r="C14" s="10">
        <v>1.975E-2</v>
      </c>
      <c r="D14" s="10">
        <v>1.5630000000000002E-2</v>
      </c>
      <c r="E14" s="10">
        <v>4.0620000000000003E-2</v>
      </c>
      <c r="F14" s="180">
        <v>4.3217499999999998</v>
      </c>
      <c r="G14" s="180" t="s">
        <v>138</v>
      </c>
      <c r="H14" s="39" t="s">
        <v>139</v>
      </c>
      <c r="J14" s="163"/>
    </row>
    <row r="15" spans="1:10" ht="14.25" customHeight="1">
      <c r="A15" s="174">
        <v>5</v>
      </c>
      <c r="B15" s="10">
        <v>1.512E-2</v>
      </c>
      <c r="C15" s="10">
        <v>2.2620000000000001E-2</v>
      </c>
      <c r="D15" s="10">
        <v>1.512E-2</v>
      </c>
      <c r="E15" s="10">
        <v>3.5000000000000003E-2</v>
      </c>
      <c r="F15" s="180">
        <v>4.3024899999999997</v>
      </c>
      <c r="G15" s="180" t="s">
        <v>138</v>
      </c>
      <c r="H15" s="39" t="s">
        <v>139</v>
      </c>
      <c r="J15" s="164"/>
    </row>
    <row r="16" spans="1:10" ht="14.25" customHeight="1">
      <c r="A16" s="174">
        <v>6</v>
      </c>
      <c r="B16" s="10">
        <v>1.7500000000000002E-2</v>
      </c>
      <c r="C16" s="10">
        <v>2.112E-2</v>
      </c>
      <c r="D16" s="10">
        <v>1.7500000000000002E-2</v>
      </c>
      <c r="E16" s="10">
        <v>3.5000000000000003E-2</v>
      </c>
      <c r="F16" s="180">
        <v>4.3456599999999996</v>
      </c>
      <c r="G16" s="180" t="s">
        <v>138</v>
      </c>
      <c r="H16" s="39" t="s">
        <v>139</v>
      </c>
    </row>
    <row r="17" spans="1:8" ht="14.25" customHeight="1">
      <c r="A17" s="174">
        <v>7</v>
      </c>
      <c r="B17" s="10">
        <v>1.525E-2</v>
      </c>
      <c r="C17" s="10">
        <v>2.6499999999999999E-2</v>
      </c>
      <c r="D17" s="10">
        <v>1.525E-2</v>
      </c>
      <c r="E17" s="10">
        <v>1.9E-2</v>
      </c>
      <c r="F17" s="180">
        <v>4.8879999999999999</v>
      </c>
      <c r="G17" s="180" t="s">
        <v>138</v>
      </c>
      <c r="H17" s="39" t="s">
        <v>139</v>
      </c>
    </row>
    <row r="18" spans="1:8" ht="14.25" customHeight="1">
      <c r="A18" s="174">
        <v>8</v>
      </c>
      <c r="B18" s="10">
        <v>1.525E-2</v>
      </c>
      <c r="C18" s="10">
        <v>2.462E-2</v>
      </c>
      <c r="D18" s="10">
        <v>1.525E-2</v>
      </c>
      <c r="E18" s="10">
        <v>3.3349999999999998E-2</v>
      </c>
      <c r="F18" s="180">
        <v>4.3292900000000003</v>
      </c>
      <c r="G18" s="180" t="s">
        <v>138</v>
      </c>
      <c r="H18" s="39" t="s">
        <v>139</v>
      </c>
    </row>
    <row r="19" spans="1:8" ht="14.25" customHeight="1">
      <c r="A19" s="174">
        <v>9</v>
      </c>
      <c r="B19" s="10">
        <v>1.525E-2</v>
      </c>
      <c r="C19" s="10">
        <v>1.8370000000000001E-2</v>
      </c>
      <c r="D19" s="10">
        <v>1.525E-2</v>
      </c>
      <c r="E19" s="10">
        <v>3.8129999999999997E-2</v>
      </c>
      <c r="F19" s="180">
        <v>4.2543600000000001</v>
      </c>
      <c r="G19" s="180" t="s">
        <v>138</v>
      </c>
      <c r="H19" s="39" t="s">
        <v>139</v>
      </c>
    </row>
    <row r="20" spans="1:8" ht="14.25" customHeight="1">
      <c r="A20" s="174">
        <v>10</v>
      </c>
      <c r="B20" s="10">
        <v>1.538E-2</v>
      </c>
      <c r="C20" s="10">
        <v>1.9380000000000001E-2</v>
      </c>
      <c r="D20" s="10">
        <v>1.538E-2</v>
      </c>
      <c r="E20" s="10">
        <v>4.4380000000000003E-2</v>
      </c>
      <c r="F20" s="180">
        <v>4.1185499999999999</v>
      </c>
      <c r="G20" s="180" t="s">
        <v>138</v>
      </c>
      <c r="H20" s="39" t="s">
        <v>139</v>
      </c>
    </row>
    <row r="21" spans="1:8" ht="14.25" customHeight="1">
      <c r="A21" s="174">
        <v>11</v>
      </c>
      <c r="B21" s="10">
        <v>1.525E-2</v>
      </c>
      <c r="C21" s="10">
        <v>2.087E-2</v>
      </c>
      <c r="D21" s="10">
        <v>1.525E-2</v>
      </c>
      <c r="E21" s="10">
        <v>3.3980000000000003E-2</v>
      </c>
      <c r="F21" s="180">
        <v>4.2558800000000003</v>
      </c>
      <c r="G21" s="180" t="s">
        <v>138</v>
      </c>
      <c r="H21" s="39" t="s">
        <v>139</v>
      </c>
    </row>
    <row r="22" spans="1:8" ht="14.25" customHeight="1">
      <c r="A22" s="174">
        <v>12</v>
      </c>
      <c r="B22" s="10">
        <v>1.538E-2</v>
      </c>
      <c r="C22" s="10">
        <v>1.9869999999999999E-2</v>
      </c>
      <c r="D22" s="10">
        <v>1.538E-2</v>
      </c>
      <c r="E22" s="10">
        <v>4.1390000000000003E-2</v>
      </c>
      <c r="F22" s="180">
        <v>4.3145100000000003</v>
      </c>
      <c r="G22" s="180" t="s">
        <v>138</v>
      </c>
      <c r="H22" s="39" t="s">
        <v>139</v>
      </c>
    </row>
    <row r="23" spans="1:8" ht="14.25" customHeight="1">
      <c r="A23" s="174">
        <v>13</v>
      </c>
      <c r="B23" s="10">
        <v>1.712E-2</v>
      </c>
      <c r="C23" s="10">
        <v>2.0119999999999999E-2</v>
      </c>
      <c r="D23" s="10">
        <v>1.712E-2</v>
      </c>
      <c r="E23" s="10">
        <v>4.1390000000000003E-2</v>
      </c>
      <c r="F23" s="180">
        <v>4.3803999999999998</v>
      </c>
      <c r="G23" s="180" t="s">
        <v>138</v>
      </c>
      <c r="H23" s="39" t="s">
        <v>139</v>
      </c>
    </row>
    <row r="24" spans="1:8" ht="14.25" customHeight="1">
      <c r="A24" s="174">
        <v>14</v>
      </c>
      <c r="B24" s="10">
        <v>1.538E-2</v>
      </c>
      <c r="C24" s="10">
        <v>3.3500000000000002E-2</v>
      </c>
      <c r="D24" s="10">
        <v>1.538E-2</v>
      </c>
      <c r="E24" s="10">
        <v>3.261E-2</v>
      </c>
      <c r="F24" s="180">
        <v>4.5606099999999996</v>
      </c>
      <c r="G24" s="180" t="s">
        <v>138</v>
      </c>
      <c r="H24" s="39" t="s">
        <v>139</v>
      </c>
    </row>
    <row r="25" spans="1:8" ht="14.25" customHeight="1">
      <c r="A25" s="174">
        <v>15</v>
      </c>
      <c r="B25" s="10">
        <v>1.525E-2</v>
      </c>
      <c r="C25" s="10">
        <v>0.02</v>
      </c>
      <c r="D25" s="10">
        <v>1.525E-2</v>
      </c>
      <c r="E25" s="10">
        <v>3.3119999999999997E-2</v>
      </c>
      <c r="F25" s="180">
        <v>4.5236499999999999</v>
      </c>
      <c r="G25" s="180" t="s">
        <v>138</v>
      </c>
      <c r="H25" s="39" t="s">
        <v>139</v>
      </c>
    </row>
    <row r="26" spans="1:8" ht="14.25" customHeight="1">
      <c r="A26" s="174">
        <v>16</v>
      </c>
      <c r="B26" s="10">
        <v>1.55E-2</v>
      </c>
      <c r="C26" s="10">
        <v>1.712E-2</v>
      </c>
      <c r="D26" s="10">
        <v>1.55E-2</v>
      </c>
      <c r="E26" s="10">
        <v>3.3119999999999997E-2</v>
      </c>
      <c r="F26" s="180">
        <v>4.6044099999999997</v>
      </c>
      <c r="G26" s="180" t="s">
        <v>138</v>
      </c>
      <c r="H26" s="39" t="s">
        <v>139</v>
      </c>
    </row>
    <row r="27" spans="1:8" ht="14.25" customHeight="1">
      <c r="A27" s="174">
        <v>17</v>
      </c>
      <c r="B27" s="10">
        <v>1.5630000000000002E-2</v>
      </c>
      <c r="C27" s="10">
        <v>2.775E-2</v>
      </c>
      <c r="D27" s="10">
        <v>1.5630000000000002E-2</v>
      </c>
      <c r="E27" s="10">
        <v>2.6870000000000002E-2</v>
      </c>
      <c r="F27" s="180">
        <v>4.7016799999999996</v>
      </c>
      <c r="G27" s="180" t="s">
        <v>138</v>
      </c>
      <c r="H27" s="39" t="s">
        <v>139</v>
      </c>
    </row>
    <row r="28" spans="1:8" ht="14.25" customHeight="1">
      <c r="A28" s="174">
        <v>18</v>
      </c>
      <c r="B28" s="10">
        <v>1.525E-2</v>
      </c>
      <c r="C28" s="10">
        <v>2.1499999999999998E-2</v>
      </c>
      <c r="D28" s="10">
        <v>1.525E-2</v>
      </c>
      <c r="E28" s="10">
        <v>2.8119999999999999E-2</v>
      </c>
      <c r="F28" s="180">
        <v>4.5699699999999996</v>
      </c>
      <c r="G28" s="180" t="s">
        <v>138</v>
      </c>
      <c r="H28" s="39" t="s">
        <v>139</v>
      </c>
    </row>
    <row r="29" spans="1:8" ht="14.25" customHeight="1">
      <c r="A29" s="174">
        <v>19</v>
      </c>
      <c r="B29" s="10">
        <v>1.5630000000000002E-2</v>
      </c>
      <c r="C29" s="10">
        <v>1.7250000000000001E-2</v>
      </c>
      <c r="D29" s="10">
        <v>1.5630000000000002E-2</v>
      </c>
      <c r="E29" s="10">
        <v>2.8119999999999999E-2</v>
      </c>
      <c r="F29" s="180">
        <v>4.6312800000000003</v>
      </c>
      <c r="G29" s="180" t="s">
        <v>138</v>
      </c>
      <c r="H29" s="39" t="s">
        <v>139</v>
      </c>
    </row>
    <row r="30" spans="1:8" ht="14.25" customHeight="1">
      <c r="A30" s="174">
        <v>20</v>
      </c>
      <c r="B30" s="10">
        <v>1.55E-2</v>
      </c>
      <c r="C30" s="10">
        <v>2.613E-2</v>
      </c>
      <c r="D30" s="10">
        <v>1.55E-2</v>
      </c>
      <c r="E30" s="10">
        <v>2.383E-2</v>
      </c>
      <c r="F30" s="180">
        <v>4.80884</v>
      </c>
      <c r="G30" s="180" t="s">
        <v>138</v>
      </c>
      <c r="H30" s="39" t="s">
        <v>139</v>
      </c>
    </row>
    <row r="31" spans="1:8" ht="14.25" customHeight="1">
      <c r="A31" s="174">
        <v>21</v>
      </c>
      <c r="B31" s="10">
        <v>1.525E-2</v>
      </c>
      <c r="C31" s="10">
        <v>2.1250000000000002E-2</v>
      </c>
      <c r="D31" s="10">
        <v>1.525E-2</v>
      </c>
      <c r="E31" s="10">
        <v>3.125E-2</v>
      </c>
      <c r="F31" s="180">
        <v>4.4782599999999997</v>
      </c>
      <c r="G31" s="180" t="s">
        <v>138</v>
      </c>
      <c r="H31" s="39" t="s">
        <v>139</v>
      </c>
    </row>
    <row r="32" spans="1:8" ht="14.25" customHeight="1">
      <c r="A32" s="174">
        <v>22</v>
      </c>
      <c r="B32" s="10">
        <v>1.525E-2</v>
      </c>
      <c r="C32" s="10">
        <v>1.8120000000000001E-2</v>
      </c>
      <c r="D32" s="10">
        <v>1.525E-2</v>
      </c>
      <c r="E32" s="10">
        <v>3.125E-2</v>
      </c>
      <c r="F32" s="180">
        <v>4.5862600000000002</v>
      </c>
      <c r="G32" s="180" t="s">
        <v>138</v>
      </c>
      <c r="H32" s="39" t="s">
        <v>139</v>
      </c>
    </row>
    <row r="33" spans="1:8" ht="14.25" customHeight="1">
      <c r="A33" s="174">
        <v>23</v>
      </c>
      <c r="B33" s="10">
        <v>1.538E-2</v>
      </c>
      <c r="C33" s="10">
        <v>1.6879999999999999E-2</v>
      </c>
      <c r="D33" s="10">
        <v>1.538E-2</v>
      </c>
      <c r="E33" s="10">
        <v>2.75E-2</v>
      </c>
      <c r="F33" s="180">
        <v>4.5463500000000003</v>
      </c>
      <c r="G33" s="180" t="s">
        <v>138</v>
      </c>
      <c r="H33" s="39" t="s">
        <v>139</v>
      </c>
    </row>
    <row r="34" spans="1:8" ht="14.25" customHeight="1">
      <c r="A34" s="174">
        <v>24</v>
      </c>
      <c r="B34" s="10">
        <v>1.375E-2</v>
      </c>
      <c r="C34" s="10">
        <v>0.80711999999999995</v>
      </c>
      <c r="D34" s="10">
        <v>1.375E-2</v>
      </c>
      <c r="E34" s="10">
        <v>2.562E-2</v>
      </c>
      <c r="F34" s="180">
        <v>4.6126399999999999</v>
      </c>
      <c r="G34" s="180" t="s">
        <v>138</v>
      </c>
      <c r="H34" s="39" t="s">
        <v>139</v>
      </c>
    </row>
    <row r="35" spans="1:8" ht="14.25" customHeight="1">
      <c r="A35" s="174">
        <v>25</v>
      </c>
      <c r="B35" s="10">
        <v>1.388E-2</v>
      </c>
      <c r="C35" s="10">
        <v>1.7999999999999999E-2</v>
      </c>
      <c r="D35" s="10">
        <v>1.388E-2</v>
      </c>
      <c r="E35" s="10">
        <v>2.562E-2</v>
      </c>
      <c r="F35" s="180">
        <v>4.6025</v>
      </c>
      <c r="G35" s="180" t="s">
        <v>138</v>
      </c>
      <c r="H35" s="39" t="s">
        <v>139</v>
      </c>
    </row>
    <row r="36" spans="1:8" ht="14.25" customHeight="1">
      <c r="A36" s="174">
        <v>26</v>
      </c>
      <c r="B36" s="10">
        <v>1.438E-2</v>
      </c>
      <c r="C36" s="10">
        <v>1.4749999999999999E-2</v>
      </c>
      <c r="D36" s="10">
        <v>1.438E-2</v>
      </c>
      <c r="E36" s="10">
        <v>3.2500000000000001E-2</v>
      </c>
      <c r="F36" s="180">
        <v>4.3662400000000003</v>
      </c>
      <c r="G36" s="180" t="s">
        <v>138</v>
      </c>
      <c r="H36" s="39" t="s">
        <v>139</v>
      </c>
    </row>
    <row r="37" spans="1:8" ht="14.25" customHeight="1">
      <c r="A37" s="174">
        <v>27</v>
      </c>
      <c r="B37" s="10">
        <v>1.4E-2</v>
      </c>
      <c r="C37" s="10">
        <v>1.8630000000000001E-2</v>
      </c>
      <c r="D37" s="10">
        <v>1.4E-2</v>
      </c>
      <c r="E37" s="10">
        <v>3.2500000000000001E-2</v>
      </c>
      <c r="F37" s="180">
        <v>4.3780999999999999</v>
      </c>
      <c r="G37" s="180" t="s">
        <v>138</v>
      </c>
      <c r="H37" s="39" t="s">
        <v>139</v>
      </c>
    </row>
    <row r="38" spans="1:8" ht="14.25" customHeight="1">
      <c r="A38" s="174">
        <v>28</v>
      </c>
      <c r="B38" s="10">
        <v>1.388E-2</v>
      </c>
      <c r="C38" s="10">
        <v>1.6369999999999999E-2</v>
      </c>
      <c r="D38" s="10">
        <v>1.388E-2</v>
      </c>
      <c r="E38" s="10">
        <v>2.3359999999999999E-2</v>
      </c>
      <c r="F38" s="180">
        <v>4.6028700000000002</v>
      </c>
      <c r="G38" s="180" t="s">
        <v>138</v>
      </c>
      <c r="H38" s="39" t="s">
        <v>139</v>
      </c>
    </row>
    <row r="39" spans="1:8" ht="14.25" customHeight="1">
      <c r="A39" s="174"/>
      <c r="B39" s="10"/>
      <c r="C39" s="10"/>
      <c r="D39" s="10"/>
      <c r="E39" s="10"/>
      <c r="F39" s="180"/>
      <c r="G39" s="180"/>
      <c r="H39" s="39"/>
    </row>
    <row r="40" spans="1:8" ht="14.25" customHeight="1">
      <c r="A40" s="174"/>
      <c r="B40" s="10"/>
      <c r="C40" s="10"/>
      <c r="D40" s="10"/>
      <c r="E40" s="10"/>
      <c r="F40" s="180"/>
      <c r="G40" s="180"/>
      <c r="H40" s="39"/>
    </row>
    <row r="41" spans="1:8" ht="14.25" customHeight="1">
      <c r="A41" s="174"/>
      <c r="B41" s="10"/>
      <c r="C41" s="10"/>
      <c r="D41" s="10"/>
      <c r="E41" s="10"/>
      <c r="F41" s="180"/>
      <c r="G41" s="180"/>
      <c r="H41" s="39"/>
    </row>
    <row r="42" spans="1:8" ht="15.75">
      <c r="A42" s="190" t="s">
        <v>134</v>
      </c>
      <c r="B42" s="191"/>
      <c r="C42" s="191"/>
      <c r="D42" s="191"/>
      <c r="E42" s="191"/>
      <c r="F42" s="191"/>
      <c r="G42" s="191"/>
      <c r="H42" s="192"/>
    </row>
    <row r="43" spans="1:8" ht="45" customHeight="1">
      <c r="A43" s="193" t="s">
        <v>27</v>
      </c>
      <c r="B43" s="194"/>
      <c r="C43" s="195" t="s">
        <v>28</v>
      </c>
      <c r="D43" s="195"/>
      <c r="E43" s="193" t="s">
        <v>29</v>
      </c>
      <c r="F43" s="195"/>
      <c r="G43" s="112" t="s">
        <v>30</v>
      </c>
      <c r="H43" s="170" t="s">
        <v>31</v>
      </c>
    </row>
    <row r="44" spans="1:8" ht="15" customHeight="1">
      <c r="A44" s="200" t="str">
        <f>IF(COUNTIF(B11:B41,"")=31,"",IF(_xlfn.PERCENTILE.INC(B11:B41,0.95)&lt;=1,"Yes","No"))</f>
        <v>Yes</v>
      </c>
      <c r="B44" s="201"/>
      <c r="C44" s="199" t="str">
        <f>IF(COUNTIF(B11:B41,"")=31,"",IF(MAX(B11:B41)&lt;=5,"Yes","No"))</f>
        <v>Yes</v>
      </c>
      <c r="D44" s="199"/>
      <c r="E44" s="198" t="str">
        <f>IF(MAX(D11:D41)=0,"",IF(MAX(D11:D41)&gt;0.15,"No","Yes"))</f>
        <v>Yes</v>
      </c>
      <c r="F44" s="199"/>
      <c r="G44" s="154" t="str">
        <f>IF(COUNTBLANK(E46:H46)=4,"",IF(OR(E46="No",G46="No"),"No","Yes"))</f>
        <v>Yes</v>
      </c>
      <c r="H44" s="86" t="str">
        <f>IF(COUNTIF(H11:H41,"")=31,"",(IF(COUNTIF(H11:H41,"N")&gt;=1,"No","Yes")))</f>
        <v>Yes</v>
      </c>
    </row>
    <row r="45" spans="1:8" ht="15" customHeight="1">
      <c r="A45" s="193" t="s">
        <v>32</v>
      </c>
      <c r="B45" s="194"/>
      <c r="C45" s="202" t="s">
        <v>33</v>
      </c>
      <c r="D45" s="203"/>
      <c r="E45" s="204" t="s">
        <v>34</v>
      </c>
      <c r="F45" s="205"/>
      <c r="G45" s="204" t="s">
        <v>35</v>
      </c>
      <c r="H45" s="205"/>
    </row>
    <row r="46" spans="1:8" ht="15" customHeight="1" thickBot="1">
      <c r="A46" s="196" t="str">
        <f>IF(COUNTBLANK('pg 2'!H8:H38)=31,"",IF(COUNTIF('pg 2'!H8:H38,"NO")&gt;0,"No","Yes"))</f>
        <v>Yes</v>
      </c>
      <c r="B46" s="197"/>
      <c r="C46" s="214" t="str">
        <f>IF((COUNTBLANK('pg 2'!B8:B38))=31,"",IF(IF(MIN('pg 2'!B8:B38)=0,"",MIN('pg 2'!B8:B38))&lt;0.2,"No","Yes"))</f>
        <v>Yes</v>
      </c>
      <c r="D46" s="215"/>
      <c r="E46" s="212" t="str">
        <f>IF((COUNTBLANK(E11:E41))=31,"",IF((MAX(E11:E41)&lt;=E8),"Yes","No"))</f>
        <v>Yes</v>
      </c>
      <c r="F46" s="213"/>
      <c r="G46" s="212" t="str">
        <f>IF((COUNTBLANK(F11:G41))=62,"",IF((MIN(F11:G41)&lt;F8),"No","Yes"))</f>
        <v>Yes</v>
      </c>
      <c r="H46" s="213"/>
    </row>
    <row r="47" spans="1:8" ht="15.75">
      <c r="A47" s="79" t="s">
        <v>36</v>
      </c>
      <c r="B47" s="80"/>
      <c r="C47" s="206" t="s">
        <v>135</v>
      </c>
      <c r="D47" s="206"/>
      <c r="E47" s="128"/>
      <c r="F47" s="146" t="s">
        <v>37</v>
      </c>
      <c r="G47" s="177">
        <v>46084</v>
      </c>
      <c r="H47" s="81"/>
    </row>
    <row r="48" spans="1:8" ht="15">
      <c r="A48" s="168" t="s">
        <v>38</v>
      </c>
      <c r="B48" s="169"/>
      <c r="C48" s="207"/>
      <c r="D48" s="207"/>
      <c r="E48" s="72"/>
      <c r="F48" s="72" t="s">
        <v>39</v>
      </c>
      <c r="G48" s="105" t="s">
        <v>136</v>
      </c>
      <c r="H48" s="83"/>
    </row>
    <row r="49" spans="1:8" ht="15.75" thickBot="1">
      <c r="A49" s="210" t="s">
        <v>141</v>
      </c>
      <c r="B49" s="211"/>
      <c r="C49" s="208" t="s">
        <v>142</v>
      </c>
      <c r="D49" s="209"/>
      <c r="E49" s="126"/>
      <c r="F49" s="72" t="s">
        <v>40</v>
      </c>
      <c r="G49" s="127" t="s">
        <v>41</v>
      </c>
      <c r="H49" s="82"/>
    </row>
    <row r="50" spans="1:8" ht="12" customHeight="1" thickBot="1">
      <c r="A50" s="157" t="s">
        <v>140</v>
      </c>
      <c r="B50" s="179" t="s">
        <v>143</v>
      </c>
      <c r="C50" s="73"/>
      <c r="D50" s="73"/>
      <c r="E50" s="73"/>
      <c r="F50" s="73"/>
      <c r="G50" s="73"/>
      <c r="H50" s="129" t="s">
        <v>42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40" priority="36" operator="equal">
      <formula>"Yes"</formula>
    </cfRule>
    <cfRule type="cellIs" dxfId="39" priority="39" operator="equal">
      <formula>"No"</formula>
    </cfRule>
  </conditionalFormatting>
  <conditionalFormatting sqref="B12:B41">
    <cfRule type="cellIs" dxfId="38" priority="24" operator="between">
      <formula>0.0001</formula>
      <formula>0.15</formula>
    </cfRule>
    <cfRule type="cellIs" dxfId="37" priority="28" operator="between">
      <formula>0.151</formula>
      <formula>1.49</formula>
    </cfRule>
    <cfRule type="cellIs" dxfId="36" priority="31" operator="between">
      <formula>1.5</formula>
      <formula>5.49</formula>
    </cfRule>
    <cfRule type="cellIs" dxfId="35" priority="32" operator="greaterThan">
      <formula>5.49</formula>
    </cfRule>
  </conditionalFormatting>
  <conditionalFormatting sqref="B11:D11">
    <cfRule type="cellIs" dxfId="34" priority="1" operator="greaterThan">
      <formula>$E$8</formula>
    </cfRule>
    <cfRule type="cellIs" dxfId="33" priority="2" operator="between">
      <formula>0.0001</formula>
      <formula>"$I$5"</formula>
    </cfRule>
  </conditionalFormatting>
  <conditionalFormatting sqref="C12:C41">
    <cfRule type="cellIs" dxfId="32" priority="14" operator="greaterThan">
      <formula>0.15</formula>
    </cfRule>
    <cfRule type="cellIs" dxfId="31" priority="15" operator="between">
      <formula>0.051</formula>
      <formula>0.15</formula>
    </cfRule>
    <cfRule type="cellIs" dxfId="30" priority="16" operator="between">
      <formula>0.0001</formula>
      <formula>0.05</formula>
    </cfRule>
  </conditionalFormatting>
  <conditionalFormatting sqref="D12:D41">
    <cfRule type="cellIs" dxfId="29" priority="3" operator="between">
      <formula>0.0001</formula>
      <formula>0.15</formula>
    </cfRule>
    <cfRule type="cellIs" dxfId="28" priority="4" operator="between">
      <formula>0.151</formula>
      <formula>1.49</formula>
    </cfRule>
    <cfRule type="cellIs" dxfId="27" priority="5" operator="between">
      <formula>1.5</formula>
      <formula>5.49</formula>
    </cfRule>
    <cfRule type="cellIs" dxfId="26" priority="6" operator="greaterThan">
      <formula>5.49</formula>
    </cfRule>
  </conditionalFormatting>
  <conditionalFormatting sqref="E11:E41">
    <cfRule type="cellIs" dxfId="25" priority="88" operator="greaterThan">
      <formula>$E$8</formula>
    </cfRule>
    <cfRule type="cellIs" dxfId="24" priority="89" operator="between">
      <formula>0.0001</formula>
      <formula>"$I$5"</formula>
    </cfRule>
  </conditionalFormatting>
  <conditionalFormatting sqref="F11:F41">
    <cfRule type="cellIs" dxfId="23" priority="90" operator="greaterThanOrEqual">
      <formula>$F$8</formula>
    </cfRule>
    <cfRule type="cellIs" dxfId="22" priority="91" operator="between">
      <formula>$F$8-0.001</formula>
      <formula>0.001</formula>
    </cfRule>
  </conditionalFormatting>
  <conditionalFormatting sqref="F11:G41">
    <cfRule type="containsBlanks" dxfId="21" priority="87" stopIfTrue="1">
      <formula>LEN(TRIM(F11))=0</formula>
    </cfRule>
  </conditionalFormatting>
  <conditionalFormatting sqref="G3">
    <cfRule type="cellIs" dxfId="20" priority="13" operator="lessThan">
      <formula>$G$4</formula>
    </cfRule>
  </conditionalFormatting>
  <conditionalFormatting sqref="H11:H41">
    <cfRule type="cellIs" dxfId="19" priority="18" stopIfTrue="1" operator="equal">
      <formula>"Y"</formula>
    </cfRule>
    <cfRule type="cellIs" dxfId="18" priority="19" stopIfTrue="1" operator="equal">
      <formula>"OFF"</formula>
    </cfRule>
    <cfRule type="cellIs" dxfId="17" priority="20" stopIfTrue="1" operator="equal">
      <formula>"N"</formula>
    </cfRule>
    <cfRule type="cellIs" dxfId="16" priority="29" operator="notEqual">
      <formula>"Y"</formula>
    </cfRule>
  </conditionalFormatting>
  <conditionalFormatting sqref="H44">
    <cfRule type="containsText" dxfId="15" priority="34" operator="containsText" text="Y">
      <formula>NOT(ISERROR(SEARCH("Y",H44)))</formula>
    </cfRule>
    <cfRule type="containsText" dxfId="14" priority="37" operator="containsText" text="N">
      <formula>NOT(ISERROR(SEARCH("N",H44)))</formula>
    </cfRule>
  </conditionalFormatting>
  <pageMargins left="0.7" right="0.7" top="0.75" bottom="0.75" header="0.3" footer="0.3"/>
  <pageSetup scale="89" fitToWidth="0" orientation="portrait" horizontalDpi="300" verticalDpi="300" r:id="rId1"/>
  <headerFooter>
    <oddHeader>&amp;C&amp;"Arial,Bold"&amp;16&amp;K0070C0OHA - DWS</oddHeader>
    <oddFooter>&amp;L&amp;"Arial,Italic"&amp;8 ♣  Used for optimization purposes only.&amp;R&amp;8Revised 7/31/2023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topLeftCell="A7" zoomScaleNormal="100" workbookViewId="0">
      <selection activeCell="R29" sqref="R29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3" t="s">
        <v>43</v>
      </c>
      <c r="B1" s="64"/>
      <c r="C1" s="64"/>
      <c r="D1" s="64"/>
      <c r="E1" s="64"/>
      <c r="F1" s="64"/>
      <c r="G1" s="64"/>
      <c r="H1" s="67"/>
      <c r="I1" s="61"/>
      <c r="J1" s="62"/>
      <c r="K1" s="107"/>
    </row>
    <row r="2" spans="1:11" ht="17.25">
      <c r="A2" s="63"/>
      <c r="B2" s="64"/>
      <c r="C2" s="64"/>
      <c r="D2" s="64"/>
      <c r="E2" s="64"/>
      <c r="F2" s="64"/>
      <c r="G2" s="64"/>
      <c r="H2" s="67"/>
      <c r="I2" s="61"/>
      <c r="J2" s="62"/>
      <c r="K2" s="107"/>
    </row>
    <row r="3" spans="1:11" ht="15.75">
      <c r="B3" s="36" t="s">
        <v>44</v>
      </c>
      <c r="C3" s="221" t="str">
        <f>IF('pg 1'!C2="","",'pg 1'!C2)</f>
        <v>Oceanside Water District</v>
      </c>
      <c r="D3" s="221"/>
      <c r="E3" s="221"/>
      <c r="F3" s="221"/>
      <c r="G3" s="221"/>
      <c r="H3" s="37"/>
      <c r="J3" s="22"/>
    </row>
    <row r="4" spans="1:11" ht="24.75" customHeight="1">
      <c r="B4" s="36" t="s">
        <v>45</v>
      </c>
      <c r="C4" s="222" t="str">
        <f>IF('pg 1'!C3="","",'pg 1'!C3)</f>
        <v>00585</v>
      </c>
      <c r="D4" s="222"/>
      <c r="E4" s="37"/>
      <c r="F4" s="37"/>
      <c r="G4" s="37"/>
      <c r="H4" s="8"/>
      <c r="I4" s="158">
        <v>0.5</v>
      </c>
      <c r="J4" s="218" t="s">
        <v>46</v>
      </c>
      <c r="K4" s="219"/>
    </row>
    <row r="5" spans="1:11" ht="25.5" customHeight="1">
      <c r="B5" s="36" t="s">
        <v>47</v>
      </c>
      <c r="C5" s="222" t="str">
        <f>IF('pg 1'!C4="","",'pg 1'!C4)</f>
        <v>A</v>
      </c>
      <c r="D5" s="222"/>
      <c r="E5" s="37"/>
      <c r="F5" s="37"/>
      <c r="G5" s="37"/>
      <c r="H5" s="8"/>
      <c r="I5" s="13"/>
      <c r="J5" s="220" t="s">
        <v>48</v>
      </c>
      <c r="K5" s="220"/>
    </row>
    <row r="6" spans="1:11" ht="7.5" customHeight="1">
      <c r="A6" s="2"/>
      <c r="I6" s="56"/>
    </row>
    <row r="7" spans="1:11" ht="65.25">
      <c r="A7" s="33" t="s">
        <v>20</v>
      </c>
      <c r="B7" s="34" t="s">
        <v>49</v>
      </c>
      <c r="C7" s="171" t="s">
        <v>50</v>
      </c>
      <c r="D7" s="171" t="s">
        <v>51</v>
      </c>
      <c r="E7" s="171" t="s">
        <v>52</v>
      </c>
      <c r="F7" s="171" t="s">
        <v>53</v>
      </c>
      <c r="G7" s="171" t="s">
        <v>54</v>
      </c>
      <c r="H7" s="171" t="s">
        <v>55</v>
      </c>
      <c r="I7" s="171" t="s">
        <v>56</v>
      </c>
      <c r="J7" s="223" t="s">
        <v>57</v>
      </c>
      <c r="K7" s="224"/>
    </row>
    <row r="8" spans="1:11" ht="15">
      <c r="A8" s="174">
        <v>1</v>
      </c>
      <c r="B8" s="10">
        <v>0.62</v>
      </c>
      <c r="C8" s="175">
        <v>80</v>
      </c>
      <c r="D8" s="1">
        <f>IF(B8="","",B8*C8)</f>
        <v>49.6</v>
      </c>
      <c r="E8" s="11">
        <v>11.3</v>
      </c>
      <c r="F8" s="9">
        <v>7.56</v>
      </c>
      <c r="G8" s="1">
        <f>IF(B8="","",IF(E8&lt;12.5,(0.353*$I$4)*(12.006+EXP(2.46-0.073*E8+0.125*B8+0.389*F8)),(0.361*$I$4)*(-2.261+EXP(2.69-0.065*E8+0.111*B8+0.361*F8))))</f>
        <v>20.641918119240138</v>
      </c>
      <c r="H8" s="12" t="str">
        <f t="shared" ref="H8" si="0">IF(D8="","",IF(D8&gt;=G8,"YES","NO"))</f>
        <v>YES</v>
      </c>
      <c r="I8" s="176">
        <v>300</v>
      </c>
      <c r="J8" s="216" t="s">
        <v>138</v>
      </c>
      <c r="K8" s="217"/>
    </row>
    <row r="9" spans="1:11" ht="15">
      <c r="A9" s="174">
        <v>2</v>
      </c>
      <c r="B9" s="10">
        <v>0.56000000000000005</v>
      </c>
      <c r="C9" s="175">
        <v>80</v>
      </c>
      <c r="D9" s="1">
        <f t="shared" ref="D9:D38" si="1">IF(B9="","",B9*C9)</f>
        <v>44.800000000000004</v>
      </c>
      <c r="E9" s="11">
        <v>11.7</v>
      </c>
      <c r="F9" s="9">
        <v>7.58</v>
      </c>
      <c r="G9" s="1">
        <f t="shared" ref="G9:G38" si="2">IF(B9="","",IF(E9&lt;12.5,(0.353*$I$4)*(12.006+EXP(2.46-0.073*E9+0.125*B9+0.389*F9)),(0.361*$I$4)*(-2.261+EXP(2.69-0.065*E9+0.111*B9+0.361*F9))))</f>
        <v>20.113908847831119</v>
      </c>
      <c r="H9" s="12" t="str">
        <f t="shared" ref="H9:H38" si="3">IF(D9="","",IF(D9&gt;=G9,"YES","NO"))</f>
        <v>YES</v>
      </c>
      <c r="I9" s="176">
        <v>300</v>
      </c>
      <c r="J9" s="216" t="s">
        <v>138</v>
      </c>
      <c r="K9" s="217"/>
    </row>
    <row r="10" spans="1:11" ht="15">
      <c r="A10" s="174">
        <v>3</v>
      </c>
      <c r="B10" s="10">
        <v>0.56999999999999995</v>
      </c>
      <c r="C10" s="175">
        <v>80</v>
      </c>
      <c r="D10" s="1">
        <f t="shared" si="1"/>
        <v>45.599999999999994</v>
      </c>
      <c r="E10" s="11">
        <v>12.2</v>
      </c>
      <c r="F10" s="9">
        <v>7.55</v>
      </c>
      <c r="G10" s="1">
        <f t="shared" si="2"/>
        <v>19.289092009044762</v>
      </c>
      <c r="H10" s="12" t="str">
        <f t="shared" si="3"/>
        <v>YES</v>
      </c>
      <c r="I10" s="176">
        <v>300</v>
      </c>
      <c r="J10" s="216" t="s">
        <v>138</v>
      </c>
      <c r="K10" s="217"/>
    </row>
    <row r="11" spans="1:11" ht="15">
      <c r="A11" s="174">
        <v>4</v>
      </c>
      <c r="B11" s="10">
        <v>0.57999999999999996</v>
      </c>
      <c r="C11" s="175">
        <v>80</v>
      </c>
      <c r="D11" s="1">
        <f t="shared" si="1"/>
        <v>46.4</v>
      </c>
      <c r="E11" s="11">
        <v>11.2</v>
      </c>
      <c r="F11" s="9">
        <v>7.61</v>
      </c>
      <c r="G11" s="1">
        <f t="shared" si="2"/>
        <v>21.049203477529122</v>
      </c>
      <c r="H11" s="12" t="str">
        <f t="shared" si="3"/>
        <v>YES</v>
      </c>
      <c r="I11" s="176">
        <v>300</v>
      </c>
      <c r="J11" s="216" t="s">
        <v>138</v>
      </c>
      <c r="K11" s="217"/>
    </row>
    <row r="12" spans="1:11" ht="15">
      <c r="A12" s="174">
        <v>5</v>
      </c>
      <c r="B12" s="10">
        <v>0.53</v>
      </c>
      <c r="C12" s="175">
        <v>80</v>
      </c>
      <c r="D12" s="1">
        <f t="shared" si="1"/>
        <v>42.400000000000006</v>
      </c>
      <c r="E12" s="11">
        <v>11.7</v>
      </c>
      <c r="F12" s="9">
        <v>7.47</v>
      </c>
      <c r="G12" s="1">
        <f t="shared" si="2"/>
        <v>19.295617861421618</v>
      </c>
      <c r="H12" s="12" t="str">
        <f t="shared" si="3"/>
        <v>YES</v>
      </c>
      <c r="I12" s="176">
        <v>300</v>
      </c>
      <c r="J12" s="216" t="s">
        <v>138</v>
      </c>
      <c r="K12" s="217"/>
    </row>
    <row r="13" spans="1:11" ht="15">
      <c r="A13" s="174">
        <v>6</v>
      </c>
      <c r="B13" s="10">
        <v>0.63</v>
      </c>
      <c r="C13" s="175">
        <v>80</v>
      </c>
      <c r="D13" s="1">
        <f t="shared" si="1"/>
        <v>50.4</v>
      </c>
      <c r="E13" s="11">
        <v>12.9</v>
      </c>
      <c r="F13" s="9">
        <v>7.52</v>
      </c>
      <c r="G13" s="1">
        <f t="shared" si="2"/>
        <v>18.209827019893478</v>
      </c>
      <c r="H13" s="12" t="str">
        <f t="shared" si="3"/>
        <v>YES</v>
      </c>
      <c r="I13" s="176">
        <v>300</v>
      </c>
      <c r="J13" s="216" t="s">
        <v>138</v>
      </c>
      <c r="K13" s="217"/>
    </row>
    <row r="14" spans="1:11" ht="15">
      <c r="A14" s="174">
        <v>7</v>
      </c>
      <c r="B14" s="10">
        <v>0.62</v>
      </c>
      <c r="C14" s="175">
        <v>80</v>
      </c>
      <c r="D14" s="1">
        <f t="shared" si="1"/>
        <v>49.6</v>
      </c>
      <c r="E14" s="11">
        <v>13.4</v>
      </c>
      <c r="F14" s="9">
        <v>7.41</v>
      </c>
      <c r="G14" s="1">
        <f t="shared" si="2"/>
        <v>16.89360223784303</v>
      </c>
      <c r="H14" s="12" t="str">
        <f t="shared" si="3"/>
        <v>YES</v>
      </c>
      <c r="I14" s="176">
        <v>300</v>
      </c>
      <c r="J14" s="216" t="s">
        <v>138</v>
      </c>
      <c r="K14" s="217"/>
    </row>
    <row r="15" spans="1:11" ht="15">
      <c r="A15" s="174">
        <v>8</v>
      </c>
      <c r="B15" s="10">
        <v>0.54</v>
      </c>
      <c r="C15" s="175">
        <v>80</v>
      </c>
      <c r="D15" s="1">
        <f t="shared" si="1"/>
        <v>43.2</v>
      </c>
      <c r="E15" s="11">
        <v>12.9</v>
      </c>
      <c r="F15" s="9">
        <v>7.45</v>
      </c>
      <c r="G15" s="1">
        <f t="shared" si="2"/>
        <v>17.564797245203419</v>
      </c>
      <c r="H15" s="12" t="str">
        <f t="shared" si="3"/>
        <v>YES</v>
      </c>
      <c r="I15" s="176">
        <v>300</v>
      </c>
      <c r="J15" s="216" t="s">
        <v>138</v>
      </c>
      <c r="K15" s="217"/>
    </row>
    <row r="16" spans="1:11" ht="15">
      <c r="A16" s="174">
        <v>9</v>
      </c>
      <c r="B16" s="10">
        <v>0.57999999999999996</v>
      </c>
      <c r="C16" s="175">
        <v>80</v>
      </c>
      <c r="D16" s="1">
        <f t="shared" si="1"/>
        <v>46.4</v>
      </c>
      <c r="E16" s="11">
        <v>14.9</v>
      </c>
      <c r="F16" s="9">
        <v>7.58</v>
      </c>
      <c r="G16" s="1">
        <f t="shared" si="2"/>
        <v>16.205719795069012</v>
      </c>
      <c r="H16" s="12" t="str">
        <f t="shared" si="3"/>
        <v>YES</v>
      </c>
      <c r="I16" s="176">
        <v>300</v>
      </c>
      <c r="J16" s="216" t="s">
        <v>138</v>
      </c>
      <c r="K16" s="217"/>
    </row>
    <row r="17" spans="1:11" ht="15">
      <c r="A17" s="174">
        <v>10</v>
      </c>
      <c r="B17" s="10">
        <v>0.57999999999999996</v>
      </c>
      <c r="C17" s="175">
        <v>80</v>
      </c>
      <c r="D17" s="1">
        <f t="shared" si="1"/>
        <v>46.4</v>
      </c>
      <c r="E17" s="11">
        <v>14.1</v>
      </c>
      <c r="F17" s="9">
        <v>7.34</v>
      </c>
      <c r="G17" s="1">
        <f t="shared" si="2"/>
        <v>15.640070323001632</v>
      </c>
      <c r="H17" s="12" t="str">
        <f t="shared" si="3"/>
        <v>YES</v>
      </c>
      <c r="I17" s="176">
        <v>300</v>
      </c>
      <c r="J17" s="216" t="s">
        <v>138</v>
      </c>
      <c r="K17" s="217"/>
    </row>
    <row r="18" spans="1:11" ht="15">
      <c r="A18" s="174">
        <v>11</v>
      </c>
      <c r="B18" s="10">
        <v>0.53</v>
      </c>
      <c r="C18" s="175">
        <v>80</v>
      </c>
      <c r="D18" s="1">
        <f t="shared" si="1"/>
        <v>42.400000000000006</v>
      </c>
      <c r="E18" s="11">
        <v>11.6</v>
      </c>
      <c r="F18" s="9">
        <v>7.6</v>
      </c>
      <c r="G18" s="1">
        <f t="shared" si="2"/>
        <v>20.318949860541288</v>
      </c>
      <c r="H18" s="12" t="str">
        <f t="shared" si="3"/>
        <v>YES</v>
      </c>
      <c r="I18" s="176">
        <v>300</v>
      </c>
      <c r="J18" s="216" t="s">
        <v>138</v>
      </c>
      <c r="K18" s="217"/>
    </row>
    <row r="19" spans="1:11" ht="15">
      <c r="A19" s="174">
        <v>12</v>
      </c>
      <c r="B19" s="10">
        <v>0.66</v>
      </c>
      <c r="C19" s="175">
        <v>80</v>
      </c>
      <c r="D19" s="1">
        <f t="shared" si="1"/>
        <v>52.800000000000004</v>
      </c>
      <c r="E19" s="11">
        <v>11.6</v>
      </c>
      <c r="F19" s="9">
        <v>7.89</v>
      </c>
      <c r="G19" s="1">
        <f t="shared" si="2"/>
        <v>22.826137480368825</v>
      </c>
      <c r="H19" s="12" t="str">
        <f t="shared" si="3"/>
        <v>YES</v>
      </c>
      <c r="I19" s="176">
        <v>300</v>
      </c>
      <c r="J19" s="216" t="s">
        <v>138</v>
      </c>
      <c r="K19" s="217"/>
    </row>
    <row r="20" spans="1:11" ht="15">
      <c r="A20" s="174">
        <v>13</v>
      </c>
      <c r="B20" s="10">
        <v>0.6</v>
      </c>
      <c r="C20" s="175">
        <v>80</v>
      </c>
      <c r="D20" s="1">
        <f t="shared" si="1"/>
        <v>48</v>
      </c>
      <c r="E20" s="11">
        <v>11.4</v>
      </c>
      <c r="F20" s="9">
        <v>7.75</v>
      </c>
      <c r="G20" s="1">
        <f t="shared" si="2"/>
        <v>21.868310608550498</v>
      </c>
      <c r="H20" s="12" t="str">
        <f t="shared" si="3"/>
        <v>YES</v>
      </c>
      <c r="I20" s="176">
        <v>300</v>
      </c>
      <c r="J20" s="216" t="s">
        <v>138</v>
      </c>
      <c r="K20" s="217"/>
    </row>
    <row r="21" spans="1:11" ht="15">
      <c r="A21" s="174">
        <v>14</v>
      </c>
      <c r="B21" s="10">
        <v>0.67</v>
      </c>
      <c r="C21" s="175">
        <v>80</v>
      </c>
      <c r="D21" s="1">
        <f t="shared" si="1"/>
        <v>53.6</v>
      </c>
      <c r="E21" s="11">
        <v>11.5</v>
      </c>
      <c r="F21" s="9">
        <v>7.6</v>
      </c>
      <c r="G21" s="1">
        <f t="shared" si="2"/>
        <v>20.775950539736701</v>
      </c>
      <c r="H21" s="12" t="str">
        <f t="shared" si="3"/>
        <v>YES</v>
      </c>
      <c r="I21" s="176">
        <v>300</v>
      </c>
      <c r="J21" s="216" t="s">
        <v>138</v>
      </c>
      <c r="K21" s="217"/>
    </row>
    <row r="22" spans="1:11" ht="15">
      <c r="A22" s="174">
        <v>15</v>
      </c>
      <c r="B22" s="10">
        <v>0.68</v>
      </c>
      <c r="C22" s="175">
        <v>80</v>
      </c>
      <c r="D22" s="1">
        <f t="shared" si="1"/>
        <v>54.400000000000006</v>
      </c>
      <c r="E22" s="11">
        <v>11.8</v>
      </c>
      <c r="F22" s="9">
        <v>7.52</v>
      </c>
      <c r="G22" s="1">
        <f t="shared" si="2"/>
        <v>19.834658823646677</v>
      </c>
      <c r="H22" s="12" t="str">
        <f t="shared" si="3"/>
        <v>YES</v>
      </c>
      <c r="I22" s="176">
        <v>300</v>
      </c>
      <c r="J22" s="216" t="s">
        <v>138</v>
      </c>
      <c r="K22" s="217"/>
    </row>
    <row r="23" spans="1:11" ht="15">
      <c r="A23" s="174">
        <v>16</v>
      </c>
      <c r="B23" s="10">
        <v>0.69</v>
      </c>
      <c r="C23" s="175">
        <v>80</v>
      </c>
      <c r="D23" s="1">
        <f t="shared" si="1"/>
        <v>55.199999999999996</v>
      </c>
      <c r="E23" s="11">
        <v>11.1</v>
      </c>
      <c r="F23" s="9">
        <v>7.67</v>
      </c>
      <c r="G23" s="1">
        <f t="shared" si="2"/>
        <v>21.908442309210475</v>
      </c>
      <c r="H23" s="12" t="str">
        <f t="shared" si="3"/>
        <v>YES</v>
      </c>
      <c r="I23" s="176">
        <v>300</v>
      </c>
      <c r="J23" s="216" t="s">
        <v>138</v>
      </c>
      <c r="K23" s="217"/>
    </row>
    <row r="24" spans="1:11" ht="15">
      <c r="A24" s="174">
        <v>17</v>
      </c>
      <c r="B24" s="10">
        <v>0.68</v>
      </c>
      <c r="C24" s="175">
        <v>80</v>
      </c>
      <c r="D24" s="1">
        <f t="shared" si="1"/>
        <v>54.400000000000006</v>
      </c>
      <c r="E24" s="11">
        <v>13</v>
      </c>
      <c r="F24" s="9">
        <v>7.65</v>
      </c>
      <c r="G24" s="1">
        <f t="shared" si="2"/>
        <v>19.085865578455138</v>
      </c>
      <c r="H24" s="12" t="str">
        <f t="shared" si="3"/>
        <v>YES</v>
      </c>
      <c r="I24" s="176">
        <v>300</v>
      </c>
      <c r="J24" s="216" t="s">
        <v>138</v>
      </c>
      <c r="K24" s="217"/>
    </row>
    <row r="25" spans="1:11" ht="15">
      <c r="A25" s="174">
        <v>18</v>
      </c>
      <c r="B25" s="10">
        <v>0.65</v>
      </c>
      <c r="C25" s="175">
        <v>80</v>
      </c>
      <c r="D25" s="1">
        <f t="shared" si="1"/>
        <v>52</v>
      </c>
      <c r="E25" s="11">
        <v>12</v>
      </c>
      <c r="F25" s="9">
        <v>7.63</v>
      </c>
      <c r="G25" s="1">
        <f t="shared" si="2"/>
        <v>20.272962335413546</v>
      </c>
      <c r="H25" s="12" t="str">
        <f t="shared" si="3"/>
        <v>YES</v>
      </c>
      <c r="I25" s="176">
        <v>300</v>
      </c>
      <c r="J25" s="216" t="s">
        <v>138</v>
      </c>
      <c r="K25" s="217"/>
    </row>
    <row r="26" spans="1:11" ht="15">
      <c r="A26" s="174">
        <v>19</v>
      </c>
      <c r="B26" s="10">
        <v>0.67</v>
      </c>
      <c r="C26" s="175">
        <v>80</v>
      </c>
      <c r="D26" s="1">
        <f t="shared" si="1"/>
        <v>53.6</v>
      </c>
      <c r="E26" s="11">
        <v>14.6</v>
      </c>
      <c r="F26" s="9">
        <v>7.62</v>
      </c>
      <c r="G26" s="1">
        <f t="shared" si="2"/>
        <v>16.951833766826674</v>
      </c>
      <c r="H26" s="12" t="str">
        <f t="shared" si="3"/>
        <v>YES</v>
      </c>
      <c r="I26" s="176">
        <v>300</v>
      </c>
      <c r="J26" s="216" t="s">
        <v>138</v>
      </c>
      <c r="K26" s="217"/>
    </row>
    <row r="27" spans="1:11" ht="15">
      <c r="A27" s="174">
        <v>20</v>
      </c>
      <c r="B27" s="10">
        <v>0.62</v>
      </c>
      <c r="C27" s="175">
        <v>80</v>
      </c>
      <c r="D27" s="1">
        <f t="shared" si="1"/>
        <v>49.6</v>
      </c>
      <c r="E27" s="11">
        <v>12.1</v>
      </c>
      <c r="F27" s="9">
        <v>7.45</v>
      </c>
      <c r="G27" s="1">
        <f t="shared" si="2"/>
        <v>18.859302272969931</v>
      </c>
      <c r="H27" s="12" t="str">
        <f t="shared" si="3"/>
        <v>YES</v>
      </c>
      <c r="I27" s="176">
        <v>300</v>
      </c>
      <c r="J27" s="216" t="s">
        <v>138</v>
      </c>
      <c r="K27" s="217"/>
    </row>
    <row r="28" spans="1:11" ht="15">
      <c r="A28" s="174">
        <v>21</v>
      </c>
      <c r="B28" s="10">
        <v>0.71</v>
      </c>
      <c r="C28" s="175">
        <v>80</v>
      </c>
      <c r="D28" s="1">
        <f t="shared" si="1"/>
        <v>56.8</v>
      </c>
      <c r="E28" s="11">
        <v>11.2</v>
      </c>
      <c r="F28" s="9">
        <v>7.59</v>
      </c>
      <c r="G28" s="1">
        <f t="shared" si="2"/>
        <v>21.210222755257117</v>
      </c>
      <c r="H28" s="12" t="str">
        <f t="shared" si="3"/>
        <v>YES</v>
      </c>
      <c r="I28" s="176">
        <v>300</v>
      </c>
      <c r="J28" s="216" t="s">
        <v>138</v>
      </c>
      <c r="K28" s="217"/>
    </row>
    <row r="29" spans="1:11" ht="15">
      <c r="A29" s="174">
        <v>22</v>
      </c>
      <c r="B29" s="10">
        <v>0.67</v>
      </c>
      <c r="C29" s="175">
        <v>80</v>
      </c>
      <c r="D29" s="1">
        <f t="shared" si="1"/>
        <v>53.6</v>
      </c>
      <c r="E29" s="11">
        <v>11.4</v>
      </c>
      <c r="F29" s="9">
        <v>7.7</v>
      </c>
      <c r="G29" s="1">
        <f t="shared" si="2"/>
        <v>21.658120140730244</v>
      </c>
      <c r="H29" s="12" t="str">
        <f t="shared" si="3"/>
        <v>YES</v>
      </c>
      <c r="I29" s="176">
        <v>300</v>
      </c>
      <c r="J29" s="216" t="s">
        <v>138</v>
      </c>
      <c r="K29" s="217"/>
    </row>
    <row r="30" spans="1:11" ht="15">
      <c r="A30" s="174">
        <v>23</v>
      </c>
      <c r="B30" s="10">
        <v>0.42</v>
      </c>
      <c r="C30" s="175">
        <v>80</v>
      </c>
      <c r="D30" s="1">
        <f t="shared" si="1"/>
        <v>33.6</v>
      </c>
      <c r="E30" s="11">
        <v>13.4</v>
      </c>
      <c r="F30" s="9">
        <v>7.53</v>
      </c>
      <c r="G30" s="1">
        <f t="shared" si="2"/>
        <v>17.262900473073795</v>
      </c>
      <c r="H30" s="12" t="str">
        <f t="shared" si="3"/>
        <v>YES</v>
      </c>
      <c r="I30" s="176">
        <v>300</v>
      </c>
      <c r="J30" s="216" t="s">
        <v>138</v>
      </c>
      <c r="K30" s="217"/>
    </row>
    <row r="31" spans="1:11" ht="15">
      <c r="A31" s="174">
        <v>24</v>
      </c>
      <c r="B31" s="10">
        <v>0.64</v>
      </c>
      <c r="C31" s="175">
        <v>80</v>
      </c>
      <c r="D31" s="1">
        <f t="shared" si="1"/>
        <v>51.2</v>
      </c>
      <c r="E31" s="11">
        <v>11.4</v>
      </c>
      <c r="F31" s="9">
        <v>7.49</v>
      </c>
      <c r="G31" s="1">
        <f t="shared" si="2"/>
        <v>20.058031798653204</v>
      </c>
      <c r="H31" s="12" t="str">
        <f t="shared" si="3"/>
        <v>YES</v>
      </c>
      <c r="I31" s="176">
        <v>300</v>
      </c>
      <c r="J31" s="216" t="s">
        <v>138</v>
      </c>
      <c r="K31" s="217"/>
    </row>
    <row r="32" spans="1:11" ht="15">
      <c r="A32" s="174">
        <v>25</v>
      </c>
      <c r="B32" s="10">
        <v>0.63</v>
      </c>
      <c r="C32" s="175">
        <v>80</v>
      </c>
      <c r="D32" s="1">
        <f t="shared" si="1"/>
        <v>50.4</v>
      </c>
      <c r="E32" s="11">
        <v>8.9</v>
      </c>
      <c r="F32" s="9">
        <v>7.58</v>
      </c>
      <c r="G32" s="1">
        <f t="shared" si="2"/>
        <v>24.388950236301163</v>
      </c>
      <c r="H32" s="12" t="str">
        <f t="shared" si="3"/>
        <v>YES</v>
      </c>
      <c r="I32" s="176">
        <v>300</v>
      </c>
      <c r="J32" s="216" t="s">
        <v>138</v>
      </c>
      <c r="K32" s="217"/>
    </row>
    <row r="33" spans="1:11" ht="15">
      <c r="A33" s="174">
        <v>26</v>
      </c>
      <c r="B33" s="10">
        <v>0.64</v>
      </c>
      <c r="C33" s="175">
        <v>80</v>
      </c>
      <c r="D33" s="1">
        <f t="shared" si="1"/>
        <v>51.2</v>
      </c>
      <c r="E33" s="11">
        <v>9.1999999999999993</v>
      </c>
      <c r="F33" s="9">
        <v>7.58</v>
      </c>
      <c r="G33" s="1">
        <f t="shared" si="2"/>
        <v>23.933792658269137</v>
      </c>
      <c r="H33" s="12" t="str">
        <f t="shared" si="3"/>
        <v>YES</v>
      </c>
      <c r="I33" s="176">
        <v>300</v>
      </c>
      <c r="J33" s="216" t="s">
        <v>138</v>
      </c>
      <c r="K33" s="217"/>
    </row>
    <row r="34" spans="1:11" ht="15">
      <c r="A34" s="174">
        <v>27</v>
      </c>
      <c r="B34" s="10">
        <v>0.6</v>
      </c>
      <c r="C34" s="175">
        <v>80</v>
      </c>
      <c r="D34" s="1">
        <f t="shared" si="1"/>
        <v>48</v>
      </c>
      <c r="E34" s="11">
        <v>10.5</v>
      </c>
      <c r="F34" s="9">
        <v>7.79</v>
      </c>
      <c r="G34" s="1">
        <f t="shared" si="2"/>
        <v>23.540141430748577</v>
      </c>
      <c r="H34" s="12" t="str">
        <f t="shared" si="3"/>
        <v>YES</v>
      </c>
      <c r="I34" s="176">
        <v>300</v>
      </c>
      <c r="J34" s="216" t="s">
        <v>138</v>
      </c>
      <c r="K34" s="217"/>
    </row>
    <row r="35" spans="1:11" ht="15">
      <c r="A35" s="174">
        <v>28</v>
      </c>
      <c r="B35" s="10">
        <v>0.67</v>
      </c>
      <c r="C35" s="175">
        <v>80</v>
      </c>
      <c r="D35" s="1">
        <f t="shared" si="1"/>
        <v>53.6</v>
      </c>
      <c r="E35" s="11">
        <v>10.8</v>
      </c>
      <c r="F35" s="9">
        <v>7.68</v>
      </c>
      <c r="G35" s="1">
        <f t="shared" si="2"/>
        <v>22.374746076172027</v>
      </c>
      <c r="H35" s="12" t="str">
        <f t="shared" si="3"/>
        <v>YES</v>
      </c>
      <c r="I35" s="176">
        <v>300</v>
      </c>
      <c r="J35" s="216" t="s">
        <v>138</v>
      </c>
      <c r="K35" s="217"/>
    </row>
    <row r="36" spans="1:11" ht="15">
      <c r="A36" s="174"/>
      <c r="B36" s="10"/>
      <c r="C36" s="175"/>
      <c r="D36" s="1" t="str">
        <f t="shared" si="1"/>
        <v/>
      </c>
      <c r="E36" s="11"/>
      <c r="F36" s="9"/>
      <c r="G36" s="1" t="str">
        <f t="shared" si="2"/>
        <v/>
      </c>
      <c r="H36" s="12" t="str">
        <f t="shared" si="3"/>
        <v/>
      </c>
      <c r="I36" s="176"/>
      <c r="J36" s="216"/>
      <c r="K36" s="217"/>
    </row>
    <row r="37" spans="1:11" ht="15">
      <c r="A37" s="174"/>
      <c r="B37" s="10"/>
      <c r="C37" s="175"/>
      <c r="D37" s="1" t="str">
        <f t="shared" si="1"/>
        <v/>
      </c>
      <c r="E37" s="11"/>
      <c r="F37" s="9"/>
      <c r="G37" s="1" t="str">
        <f t="shared" si="2"/>
        <v/>
      </c>
      <c r="H37" s="12" t="str">
        <f t="shared" si="3"/>
        <v/>
      </c>
      <c r="I37" s="176"/>
      <c r="J37" s="216"/>
      <c r="K37" s="217"/>
    </row>
    <row r="38" spans="1:11" ht="15">
      <c r="A38" s="174"/>
      <c r="B38" s="10"/>
      <c r="C38" s="175"/>
      <c r="D38" s="1" t="str">
        <f t="shared" si="1"/>
        <v/>
      </c>
      <c r="E38" s="11"/>
      <c r="F38" s="9"/>
      <c r="G38" s="1" t="str">
        <f t="shared" si="2"/>
        <v/>
      </c>
      <c r="H38" s="12" t="str">
        <f t="shared" si="3"/>
        <v/>
      </c>
      <c r="I38" s="176"/>
      <c r="J38" s="216"/>
      <c r="K38" s="217"/>
    </row>
    <row r="39" spans="1:11" ht="7.5" customHeight="1">
      <c r="A39" s="31"/>
      <c r="B39" s="94"/>
      <c r="C39" s="95"/>
      <c r="D39" s="6"/>
      <c r="E39" s="96"/>
      <c r="F39" s="97"/>
      <c r="G39" s="6"/>
      <c r="H39" s="4"/>
      <c r="I39" s="98"/>
      <c r="J39" s="99"/>
      <c r="K39" s="100"/>
    </row>
    <row r="40" spans="1:11" ht="20.25">
      <c r="A40" s="28" t="s">
        <v>58</v>
      </c>
      <c r="B40" s="4"/>
      <c r="C40" s="4"/>
      <c r="D40" s="5"/>
      <c r="E40" s="6"/>
      <c r="F40" s="7"/>
      <c r="G40" s="6"/>
      <c r="H40" s="68"/>
    </row>
    <row r="41" spans="1:11" ht="7.5" customHeight="1">
      <c r="A41" s="28"/>
      <c r="B41" s="4"/>
      <c r="C41" s="4"/>
      <c r="D41" s="5"/>
      <c r="E41" s="6"/>
      <c r="F41" s="7"/>
      <c r="G41" s="6"/>
      <c r="H41" s="68"/>
      <c r="K41" s="57"/>
    </row>
    <row r="42" spans="1:11" ht="18.75">
      <c r="A42" s="108" t="s">
        <v>59</v>
      </c>
      <c r="B42" s="4"/>
      <c r="C42" s="4"/>
      <c r="D42" s="5"/>
      <c r="E42" s="6"/>
      <c r="F42" s="7"/>
      <c r="G42" s="6"/>
      <c r="H42" s="68"/>
      <c r="K42" s="57"/>
    </row>
    <row r="43" spans="1:11" ht="15.75">
      <c r="B43" s="54" t="s">
        <v>60</v>
      </c>
      <c r="C43" s="28" t="s">
        <v>61</v>
      </c>
      <c r="D43" s="5"/>
      <c r="E43" s="6"/>
      <c r="F43" s="7"/>
      <c r="G43" s="6"/>
      <c r="H43" s="68"/>
      <c r="K43" s="57"/>
    </row>
    <row r="44" spans="1:11" ht="15.75" customHeight="1">
      <c r="B44" s="54"/>
      <c r="C44" s="31" t="s">
        <v>62</v>
      </c>
      <c r="H44" s="71"/>
      <c r="I44" s="71"/>
    </row>
    <row r="45" spans="1:11" ht="12.75" customHeight="1">
      <c r="B45" s="54"/>
      <c r="C45" s="31" t="s">
        <v>63</v>
      </c>
      <c r="K45" s="57"/>
    </row>
    <row r="46" spans="1:11" ht="12.75" customHeight="1">
      <c r="B46" s="54" t="s">
        <v>64</v>
      </c>
      <c r="C46" s="173" t="s">
        <v>65</v>
      </c>
      <c r="K46" s="29"/>
    </row>
    <row r="47" spans="1:11" ht="15.75">
      <c r="B47" s="54" t="s">
        <v>66</v>
      </c>
      <c r="C47" s="53" t="s">
        <v>67</v>
      </c>
      <c r="K47" s="107" t="s">
        <v>68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00000000-0004-0000-0100-000000000000}"/>
  </hyperlinks>
  <pageMargins left="0.7" right="0.7" top="0.75" bottom="0.75" header="0.3" footer="0.3"/>
  <pageSetup scale="86" orientation="portrait" r:id="rId2"/>
  <headerFooter>
    <oddHeader>&amp;C&amp;"Arial,Bold"&amp;14&amp;K0070C0OHA-DWS</oddHeader>
    <oddFooter>&amp;R&amp;8Revised 7/31/2023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04" t="s">
        <v>69</v>
      </c>
      <c r="H1" s="103"/>
      <c r="K1" s="116"/>
    </row>
    <row r="2" spans="1:22">
      <c r="H2" s="103"/>
    </row>
    <row r="3" spans="1:22" ht="15">
      <c r="A3" s="92" t="s">
        <v>70</v>
      </c>
    </row>
    <row r="4" spans="1:22" ht="14.25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</row>
    <row r="5" spans="1:22" ht="15.75" customHeight="1">
      <c r="A5" s="225" t="s">
        <v>71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22" ht="15" customHeight="1">
      <c r="A6" s="225" t="s">
        <v>72</v>
      </c>
      <c r="B6" s="225"/>
      <c r="C6" s="225"/>
      <c r="D6" s="225"/>
      <c r="E6" s="225"/>
      <c r="F6" s="225"/>
      <c r="G6" s="225"/>
      <c r="H6" s="225"/>
      <c r="I6" s="225"/>
      <c r="J6" s="225"/>
    </row>
    <row r="7" spans="1:22" ht="15" customHeight="1">
      <c r="A7" s="225" t="s">
        <v>73</v>
      </c>
      <c r="B7" s="225"/>
      <c r="C7" s="225"/>
      <c r="D7" s="225"/>
      <c r="E7" s="225"/>
      <c r="F7" s="225"/>
      <c r="G7" s="225"/>
      <c r="H7" s="225"/>
      <c r="I7" s="225"/>
      <c r="J7" s="225"/>
    </row>
    <row r="8" spans="1:22" ht="16.5">
      <c r="A8" s="106" t="s">
        <v>74</v>
      </c>
    </row>
    <row r="9" spans="1:22" ht="14.25">
      <c r="A9" s="89"/>
      <c r="K9" s="113"/>
    </row>
    <row r="10" spans="1:22" ht="3" customHeight="1">
      <c r="A10" s="69"/>
      <c r="B10" s="84"/>
      <c r="C10" s="84"/>
      <c r="D10" s="84"/>
      <c r="E10" s="84"/>
      <c r="F10" s="84"/>
      <c r="G10" s="84"/>
      <c r="H10" s="84"/>
      <c r="I10" s="84"/>
      <c r="J10" s="70"/>
      <c r="K10" s="113"/>
    </row>
    <row r="11" spans="1:22">
      <c r="K11" s="113"/>
    </row>
    <row r="12" spans="1:22" ht="16.5">
      <c r="A12" s="119" t="s">
        <v>75</v>
      </c>
      <c r="B12" s="78"/>
      <c r="C12" s="120"/>
      <c r="D12" s="120"/>
      <c r="E12" s="78"/>
      <c r="F12" s="78"/>
      <c r="G12" s="78"/>
      <c r="H12" s="78"/>
      <c r="I12" s="78"/>
      <c r="J12" s="78"/>
      <c r="K12" s="113"/>
    </row>
    <row r="13" spans="1:22" ht="18.75">
      <c r="A13" s="121" t="s">
        <v>76</v>
      </c>
      <c r="B13" s="78"/>
      <c r="C13" s="120"/>
      <c r="D13" s="120"/>
      <c r="E13" s="78"/>
      <c r="F13" s="78"/>
      <c r="G13" s="78"/>
      <c r="H13" s="78"/>
      <c r="I13" s="78"/>
      <c r="J13" s="78"/>
      <c r="K13" s="113"/>
    </row>
    <row r="14" spans="1:22" ht="18.75">
      <c r="A14" s="121" t="s">
        <v>77</v>
      </c>
      <c r="B14" s="78"/>
      <c r="C14" s="120"/>
      <c r="D14" s="120"/>
      <c r="E14" s="78"/>
      <c r="F14" s="78"/>
      <c r="G14" s="78"/>
      <c r="H14" s="78"/>
      <c r="I14" s="78"/>
      <c r="J14" s="78"/>
      <c r="K14" s="114"/>
    </row>
    <row r="15" spans="1:22" ht="18.75">
      <c r="A15" s="121" t="s">
        <v>78</v>
      </c>
      <c r="B15" s="78"/>
      <c r="C15" s="120"/>
      <c r="D15" s="120"/>
      <c r="E15" s="78"/>
      <c r="F15" s="78"/>
      <c r="G15" s="78"/>
      <c r="H15" s="78"/>
      <c r="I15" s="78"/>
      <c r="J15" s="78"/>
      <c r="K15" s="114"/>
    </row>
    <row r="16" spans="1:22" ht="18.75">
      <c r="A16" s="121" t="s">
        <v>79</v>
      </c>
      <c r="B16" s="78"/>
      <c r="C16" s="120"/>
      <c r="D16" s="120"/>
      <c r="E16" s="78"/>
      <c r="F16" s="78"/>
      <c r="G16" s="78"/>
      <c r="H16" s="78"/>
      <c r="I16" s="78"/>
      <c r="J16" s="78"/>
      <c r="K16" s="114"/>
    </row>
    <row r="17" spans="1:11" ht="14.25">
      <c r="A17" s="153" t="s">
        <v>80</v>
      </c>
      <c r="B17" s="78"/>
      <c r="C17" s="120"/>
      <c r="D17" s="120"/>
      <c r="E17" s="78"/>
      <c r="F17" s="78"/>
      <c r="G17" s="78"/>
      <c r="H17" s="78"/>
      <c r="I17" s="78"/>
      <c r="J17" s="78"/>
      <c r="K17" s="114"/>
    </row>
    <row r="18" spans="1:11" ht="18.75">
      <c r="A18" s="121" t="s">
        <v>81</v>
      </c>
      <c r="B18" s="78"/>
      <c r="C18" s="120"/>
      <c r="D18" s="120"/>
      <c r="E18" s="78"/>
      <c r="F18" s="78"/>
      <c r="G18" s="78"/>
      <c r="H18" s="78"/>
      <c r="I18" s="78"/>
      <c r="J18" s="78"/>
      <c r="K18" s="114"/>
    </row>
    <row r="19" spans="1:11" ht="14.25">
      <c r="A19" s="121" t="s">
        <v>82</v>
      </c>
      <c r="B19" s="78"/>
      <c r="C19" s="120"/>
      <c r="D19" s="120"/>
      <c r="E19" s="78"/>
      <c r="F19" s="78"/>
      <c r="G19" s="78"/>
      <c r="H19" s="78"/>
      <c r="I19" s="78"/>
      <c r="J19" s="78"/>
      <c r="K19" s="114"/>
    </row>
    <row r="20" spans="1:11" ht="14.25">
      <c r="A20" s="153" t="s">
        <v>83</v>
      </c>
      <c r="B20" s="78"/>
      <c r="C20" s="120"/>
      <c r="D20" s="120"/>
      <c r="E20" s="78"/>
      <c r="F20" s="78"/>
      <c r="G20" s="78"/>
      <c r="H20" s="78"/>
      <c r="I20" s="78"/>
      <c r="J20" s="78"/>
      <c r="K20" s="114"/>
    </row>
    <row r="21" spans="1:11" ht="14.25">
      <c r="C21" s="87"/>
      <c r="D21" s="87"/>
      <c r="K21" s="113"/>
    </row>
    <row r="22" spans="1:11" ht="15">
      <c r="A22" s="123" t="s">
        <v>84</v>
      </c>
      <c r="B22" s="101"/>
      <c r="C22" s="101"/>
      <c r="D22" s="101"/>
      <c r="E22" s="77"/>
      <c r="F22" s="77"/>
      <c r="G22" s="77"/>
      <c r="H22" s="77"/>
      <c r="I22" s="77"/>
      <c r="J22" s="77"/>
      <c r="K22" s="114"/>
    </row>
    <row r="23" spans="1:11" ht="18.75">
      <c r="A23" s="102" t="s">
        <v>85</v>
      </c>
      <c r="B23" s="77"/>
      <c r="C23" s="101"/>
      <c r="D23" s="101"/>
      <c r="E23" s="77"/>
      <c r="F23" s="77"/>
      <c r="G23" s="77"/>
      <c r="H23" s="77"/>
      <c r="I23" s="77"/>
      <c r="J23" s="77"/>
      <c r="K23" s="113"/>
    </row>
    <row r="24" spans="1:11" ht="18.75">
      <c r="A24" s="102" t="s">
        <v>86</v>
      </c>
      <c r="B24" s="77"/>
      <c r="C24" s="101"/>
      <c r="D24" s="101"/>
      <c r="E24" s="77"/>
      <c r="F24" s="77"/>
      <c r="G24" s="77"/>
      <c r="H24" s="77"/>
      <c r="I24" s="77"/>
      <c r="J24" s="77"/>
      <c r="K24" s="113"/>
    </row>
    <row r="25" spans="1:11" ht="18.75">
      <c r="A25" s="102" t="s">
        <v>87</v>
      </c>
      <c r="B25" s="77"/>
      <c r="C25" s="101"/>
      <c r="D25" s="101"/>
      <c r="E25" s="77"/>
      <c r="F25" s="77"/>
      <c r="G25" s="77"/>
      <c r="H25" s="77"/>
      <c r="I25" s="77"/>
      <c r="J25" s="77"/>
      <c r="K25" s="113"/>
    </row>
    <row r="26" spans="1:11" ht="14.25">
      <c r="C26" s="87"/>
      <c r="D26" s="87"/>
    </row>
    <row r="27" spans="1:11" ht="15">
      <c r="A27" s="122" t="s">
        <v>88</v>
      </c>
      <c r="B27" s="78"/>
      <c r="C27" s="120"/>
      <c r="D27" s="120"/>
      <c r="E27" s="78"/>
      <c r="F27" s="78"/>
      <c r="G27" s="78"/>
      <c r="H27" s="78"/>
      <c r="I27" s="78"/>
      <c r="J27" s="78"/>
    </row>
    <row r="28" spans="1:11" ht="14.25">
      <c r="A28" s="121" t="s">
        <v>89</v>
      </c>
      <c r="B28" s="78"/>
      <c r="C28" s="120"/>
      <c r="D28" s="120"/>
      <c r="E28" s="78"/>
      <c r="F28" s="78"/>
      <c r="G28" s="78"/>
      <c r="H28" s="78"/>
      <c r="I28" s="78"/>
      <c r="J28" s="78"/>
    </row>
    <row r="29" spans="1:11" ht="14.25">
      <c r="A29" s="121" t="s">
        <v>90</v>
      </c>
      <c r="B29" s="78"/>
      <c r="C29" s="120"/>
      <c r="D29" s="120"/>
      <c r="E29" s="78"/>
      <c r="F29" s="78"/>
      <c r="G29" s="78"/>
      <c r="H29" s="78"/>
      <c r="I29" s="78"/>
      <c r="J29" s="78"/>
    </row>
    <row r="30" spans="1:11" ht="14.25">
      <c r="A30" s="121" t="s">
        <v>91</v>
      </c>
      <c r="B30" s="78"/>
      <c r="C30" s="120"/>
      <c r="D30" s="120"/>
      <c r="E30" s="78"/>
      <c r="F30" s="78"/>
      <c r="G30" s="78"/>
      <c r="H30" s="78"/>
      <c r="I30" s="78"/>
      <c r="J30" s="78"/>
      <c r="K30" s="113"/>
    </row>
    <row r="31" spans="1:11" ht="14.25">
      <c r="A31" s="121" t="s">
        <v>92</v>
      </c>
      <c r="B31" s="78"/>
      <c r="C31" s="78"/>
      <c r="D31" s="78"/>
      <c r="E31" s="78"/>
      <c r="F31" s="78"/>
      <c r="G31" s="78"/>
      <c r="H31" s="78"/>
      <c r="I31" s="78"/>
      <c r="J31" s="78"/>
      <c r="K31" s="113"/>
    </row>
    <row r="32" spans="1:11">
      <c r="K32" s="114"/>
    </row>
    <row r="33" spans="1:11" ht="15">
      <c r="A33" s="123" t="s">
        <v>93</v>
      </c>
      <c r="B33" s="77"/>
      <c r="C33" s="77"/>
      <c r="D33" s="77"/>
      <c r="E33" s="77"/>
      <c r="F33" s="77"/>
      <c r="G33" s="77"/>
      <c r="H33" s="77"/>
      <c r="I33" s="77"/>
      <c r="J33" s="77"/>
      <c r="K33" s="113"/>
    </row>
    <row r="34" spans="1:11" ht="14.25">
      <c r="A34" s="102" t="s">
        <v>94</v>
      </c>
      <c r="B34" s="77"/>
      <c r="C34" s="77"/>
      <c r="D34" s="77"/>
      <c r="E34" s="77"/>
      <c r="F34" s="77"/>
      <c r="G34" s="77"/>
      <c r="H34" s="77"/>
      <c r="I34" s="77"/>
      <c r="J34" s="77"/>
      <c r="K34" s="113"/>
    </row>
    <row r="35" spans="1:11" ht="14.25">
      <c r="A35" s="88"/>
      <c r="K35" s="113"/>
    </row>
    <row r="36" spans="1:11" ht="15">
      <c r="A36" s="122" t="s">
        <v>95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1" ht="14.25">
      <c r="A37" s="121" t="s">
        <v>96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1" ht="14.25">
      <c r="A38" s="87" t="s">
        <v>97</v>
      </c>
    </row>
    <row r="39" spans="1:11" ht="5.25" customHeight="1">
      <c r="A39" s="124"/>
      <c r="B39" s="84"/>
      <c r="C39" s="84"/>
      <c r="D39" s="84"/>
      <c r="E39" s="84"/>
      <c r="F39" s="84"/>
      <c r="G39" s="84"/>
      <c r="H39" s="84"/>
      <c r="I39" s="125"/>
      <c r="J39" s="70"/>
    </row>
    <row r="40" spans="1:11" ht="5.25" customHeight="1">
      <c r="A40" s="169"/>
      <c r="I40" s="115"/>
    </row>
    <row r="41" spans="1:11">
      <c r="A41" s="14"/>
      <c r="B41" s="14"/>
      <c r="C41" s="14"/>
      <c r="D41" s="14"/>
      <c r="E41" s="14"/>
      <c r="F41" s="14"/>
      <c r="G41" s="93"/>
      <c r="H41" s="14"/>
      <c r="J41" s="136" t="s">
        <v>98</v>
      </c>
    </row>
    <row r="42" spans="1:11">
      <c r="G42" s="93"/>
    </row>
    <row r="43" spans="1:11">
      <c r="G43" s="93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4" customWidth="1"/>
    <col min="2" max="2" width="19.85546875" style="14" customWidth="1"/>
    <col min="3" max="3" width="17.28515625" style="14" customWidth="1"/>
    <col min="4" max="4" width="26.85546875" style="14" customWidth="1"/>
    <col min="5" max="5" width="19.5703125" style="14" customWidth="1"/>
    <col min="6" max="6" width="18.42578125" style="14" customWidth="1"/>
    <col min="7" max="7" width="19.140625" style="14" customWidth="1"/>
    <col min="8" max="8" width="13.7109375" style="14" customWidth="1"/>
    <col min="9" max="16384" width="8.7109375" style="14"/>
  </cols>
  <sheetData>
    <row r="1" spans="1:7" ht="33" customHeight="1">
      <c r="A1" s="35" t="s">
        <v>99</v>
      </c>
      <c r="G1" s="150" t="s">
        <v>100</v>
      </c>
    </row>
    <row r="2" spans="1:7" ht="19.5" customHeight="1">
      <c r="A2" s="35" t="s">
        <v>101</v>
      </c>
    </row>
    <row r="3" spans="1:7" ht="24.6" customHeight="1">
      <c r="A3" s="151" t="s">
        <v>102</v>
      </c>
      <c r="B3" s="229" t="str">
        <f>IF('pg 1'!C2="","",'pg 1'!C2)</f>
        <v>Oceanside Water District</v>
      </c>
      <c r="C3" s="229"/>
      <c r="D3" s="141"/>
      <c r="E3" s="130" t="str">
        <f>IF(B23="","",B23)</f>
        <v/>
      </c>
      <c r="F3" s="142" t="str">
        <f>IF(B25="","",(B25))</f>
        <v/>
      </c>
    </row>
    <row r="4" spans="1:7" ht="24.6" customHeight="1">
      <c r="A4" s="151" t="s">
        <v>103</v>
      </c>
      <c r="B4" s="155" t="str">
        <f>IF('pg 1'!C3="","",'pg 1'!C3)</f>
        <v>00585</v>
      </c>
      <c r="C4" s="152" t="str">
        <f>IF(B4="","",(HYPERLINK("https://yourwater.oregon.gov/inventory.php?pwsno="&amp;B4,B4&amp;" Water System Profile on DataOnline")))</f>
        <v>00585 Water System Profile on DataOnline</v>
      </c>
      <c r="D4" s="140"/>
      <c r="E4" s="135"/>
      <c r="F4" s="130"/>
    </row>
    <row r="5" spans="1:7" ht="24.6" customHeight="1">
      <c r="A5" s="151" t="s">
        <v>104</v>
      </c>
      <c r="B5" s="155" t="str">
        <f>IF('pg 1'!C4="","",'pg 1'!C4)</f>
        <v>A</v>
      </c>
      <c r="C5" s="30" t="s">
        <v>105</v>
      </c>
      <c r="D5" s="53" t="s">
        <v>106</v>
      </c>
      <c r="E5" s="130"/>
      <c r="F5" s="130"/>
    </row>
    <row r="6" spans="1:7" ht="24.6" customHeight="1">
      <c r="A6" s="151" t="s">
        <v>1</v>
      </c>
      <c r="B6" s="155" t="str">
        <f>IF('pg 1'!G1="","",'pg 1'!G1)</f>
        <v>Tillamook</v>
      </c>
      <c r="C6" s="30" t="s">
        <v>107</v>
      </c>
      <c r="D6" s="53" t="s">
        <v>108</v>
      </c>
      <c r="E6" s="130"/>
      <c r="F6" s="130"/>
    </row>
    <row r="7" spans="1:7" ht="24.6" customHeight="1">
      <c r="A7" s="151" t="s">
        <v>109</v>
      </c>
      <c r="B7" s="156" t="str">
        <f>IF('pg 1'!G2="","",'pg 1'!G2)</f>
        <v>February, 2026</v>
      </c>
      <c r="C7" s="16"/>
      <c r="D7" s="25"/>
      <c r="E7" s="25"/>
      <c r="F7" s="25"/>
    </row>
    <row r="8" spans="1:7" ht="24.6" customHeight="1">
      <c r="A8" s="16"/>
      <c r="B8" s="24"/>
      <c r="C8" s="16"/>
      <c r="D8" s="25"/>
      <c r="E8" s="25"/>
      <c r="F8" s="25"/>
    </row>
    <row r="9" spans="1:7" ht="30.95" customHeight="1">
      <c r="A9" s="227" t="s">
        <v>110</v>
      </c>
      <c r="B9" s="228"/>
      <c r="C9" s="26"/>
      <c r="D9" s="132" t="s">
        <v>111</v>
      </c>
      <c r="E9" s="27">
        <f>'pg 1'!E8</f>
        <v>0.09</v>
      </c>
      <c r="F9" s="133" t="s">
        <v>112</v>
      </c>
      <c r="G9" s="27">
        <f>'pg 1'!F8</f>
        <v>4</v>
      </c>
    </row>
    <row r="10" spans="1:7" ht="93" customHeight="1">
      <c r="A10" s="131" t="s">
        <v>113</v>
      </c>
      <c r="B10" s="131" t="s">
        <v>114</v>
      </c>
      <c r="C10" s="17" t="s">
        <v>115</v>
      </c>
      <c r="D10" s="131" t="s">
        <v>116</v>
      </c>
      <c r="E10" s="131" t="s">
        <v>117</v>
      </c>
      <c r="F10" s="17" t="s">
        <v>118</v>
      </c>
      <c r="G10" s="17" t="s">
        <v>119</v>
      </c>
    </row>
    <row r="11" spans="1:7" ht="26.1" customHeight="1">
      <c r="A11" s="18"/>
      <c r="B11" s="19"/>
      <c r="C11" s="20"/>
      <c r="D11" s="19"/>
      <c r="E11" s="20"/>
      <c r="F11" s="20"/>
      <c r="G11" s="20"/>
    </row>
    <row r="12" spans="1:7" ht="26.1" customHeight="1">
      <c r="A12" s="18"/>
      <c r="B12" s="19"/>
      <c r="C12" s="20"/>
      <c r="D12" s="19"/>
      <c r="E12" s="20"/>
      <c r="F12" s="20"/>
      <c r="G12" s="20"/>
    </row>
    <row r="13" spans="1:7" ht="26.1" customHeight="1">
      <c r="A13" s="18"/>
      <c r="B13" s="19"/>
      <c r="C13" s="20"/>
      <c r="D13" s="19"/>
      <c r="E13" s="20"/>
      <c r="F13" s="20"/>
      <c r="G13" s="20"/>
    </row>
    <row r="14" spans="1:7" ht="26.1" customHeight="1">
      <c r="A14" s="18"/>
      <c r="B14" s="19"/>
      <c r="C14" s="20"/>
      <c r="D14" s="19"/>
      <c r="E14" s="20"/>
      <c r="F14" s="20"/>
      <c r="G14" s="20"/>
    </row>
    <row r="15" spans="1:7" ht="26.1" customHeight="1">
      <c r="A15" s="18"/>
      <c r="B15" s="19"/>
      <c r="C15" s="20"/>
      <c r="D15" s="19"/>
      <c r="E15" s="20"/>
      <c r="F15" s="20"/>
      <c r="G15" s="20"/>
    </row>
    <row r="16" spans="1:7" ht="26.1" customHeight="1">
      <c r="A16" s="18"/>
      <c r="B16" s="19"/>
      <c r="C16" s="20"/>
      <c r="D16" s="19"/>
      <c r="E16" s="20"/>
      <c r="F16" s="20"/>
      <c r="G16" s="20"/>
    </row>
    <row r="17" spans="1:7" ht="26.1" customHeight="1">
      <c r="A17" s="147"/>
      <c r="B17" s="148"/>
      <c r="C17" s="149"/>
      <c r="D17" s="148"/>
      <c r="E17" s="149"/>
      <c r="F17" s="149"/>
      <c r="G17" s="149"/>
    </row>
    <row r="18" spans="1:7" ht="31.5" customHeight="1">
      <c r="A18" s="21" t="s">
        <v>120</v>
      </c>
      <c r="B18" s="22"/>
      <c r="C18" s="23"/>
      <c r="D18" s="23"/>
      <c r="E18" s="23"/>
      <c r="F18" s="23"/>
    </row>
    <row r="19" spans="1:7" ht="31.5" customHeight="1">
      <c r="A19" s="31"/>
      <c r="B19" s="31"/>
      <c r="C19" s="32"/>
      <c r="E19" s="134" t="s">
        <v>121</v>
      </c>
      <c r="F19" s="40"/>
    </row>
    <row r="20" spans="1:7" ht="31.5" customHeight="1">
      <c r="A20" s="31"/>
      <c r="B20" s="31"/>
      <c r="C20" s="32"/>
      <c r="E20" s="134" t="s">
        <v>122</v>
      </c>
      <c r="F20" s="40"/>
    </row>
    <row r="21" spans="1:7" ht="31.5" customHeight="1">
      <c r="A21" s="31"/>
      <c r="B21" s="31"/>
      <c r="C21" s="32"/>
      <c r="E21" s="134" t="s">
        <v>123</v>
      </c>
      <c r="F21" s="40"/>
    </row>
    <row r="22" spans="1:7" ht="31.5" customHeight="1">
      <c r="A22" s="31"/>
      <c r="B22" s="31"/>
      <c r="C22" s="32"/>
      <c r="E22" s="134"/>
      <c r="F22" s="139"/>
    </row>
    <row r="23" spans="1:7" ht="31.5" customHeight="1">
      <c r="A23" s="45" t="s">
        <v>124</v>
      </c>
      <c r="B23" s="43"/>
      <c r="C23" s="46" t="s">
        <v>125</v>
      </c>
      <c r="D23" s="47"/>
      <c r="E23" s="47"/>
      <c r="F23" s="47"/>
      <c r="G23" s="47"/>
    </row>
    <row r="24" spans="1:7" ht="31.5" customHeight="1">
      <c r="A24" s="45" t="s">
        <v>126</v>
      </c>
      <c r="B24" s="43"/>
      <c r="C24" s="48"/>
      <c r="D24" s="49" t="s">
        <v>127</v>
      </c>
      <c r="E24" s="50"/>
      <c r="F24" s="47"/>
      <c r="G24" s="47"/>
    </row>
    <row r="25" spans="1:7" ht="31.5" customHeight="1">
      <c r="A25" s="45" t="s">
        <v>128</v>
      </c>
      <c r="B25" s="44"/>
      <c r="C25" s="51"/>
      <c r="D25" s="49" t="s">
        <v>129</v>
      </c>
      <c r="E25" s="52"/>
      <c r="F25" s="47"/>
      <c r="G25" s="47"/>
    </row>
    <row r="26" spans="1:7" ht="31.5" customHeight="1">
      <c r="A26" s="45"/>
      <c r="B26" s="137"/>
      <c r="C26" s="47"/>
      <c r="D26" s="49"/>
      <c r="E26" s="138"/>
      <c r="F26" s="47"/>
      <c r="G26" s="47"/>
    </row>
    <row r="27" spans="1:7" ht="31.5" customHeight="1">
      <c r="A27" s="45"/>
      <c r="B27" s="137"/>
      <c r="C27" s="47"/>
      <c r="D27" s="49"/>
      <c r="E27" s="138"/>
      <c r="F27" s="47"/>
      <c r="G27" s="47"/>
    </row>
    <row r="28" spans="1:7" ht="92.25" customHeight="1">
      <c r="A28" s="226" t="s">
        <v>130</v>
      </c>
      <c r="B28" s="226"/>
      <c r="C28" s="226"/>
      <c r="D28" s="226"/>
      <c r="E28" s="226"/>
      <c r="F28" s="226"/>
      <c r="G28" s="226"/>
    </row>
    <row r="29" spans="1:7" ht="50.25" customHeight="1">
      <c r="A29" s="172"/>
      <c r="B29" s="172"/>
      <c r="C29" s="172"/>
      <c r="D29" s="172"/>
      <c r="E29" s="172"/>
      <c r="F29" s="172"/>
      <c r="G29" s="172"/>
    </row>
    <row r="30" spans="1:7" ht="15.75">
      <c r="A30" s="54" t="s">
        <v>131</v>
      </c>
    </row>
    <row r="31" spans="1:7" ht="15">
      <c r="A31" s="53" t="s">
        <v>132</v>
      </c>
      <c r="G31" s="57" t="s">
        <v>133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Props1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59da1016-2a1b-4f8a-9768-d7a4932f6f16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d2e0bc49-2a0d-4436-9478-07eea2b62d99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Manager/>
  <Company>City of Silverton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subject/>
  <dc:creator>Operator</dc:creator>
  <cp:keywords/>
  <dc:description/>
  <cp:lastModifiedBy>Oceanside Water</cp:lastModifiedBy>
  <cp:revision/>
  <dcterms:created xsi:type="dcterms:W3CDTF">2008-11-12T20:47:25Z</dcterms:created>
  <dcterms:modified xsi:type="dcterms:W3CDTF">2026-03-03T19:36:15Z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