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WS\DMCE_Unit\data_entry\Remote Data\Operational data\SWTR\9-1\"/>
    </mc:Choice>
  </mc:AlternateContent>
  <xr:revisionPtr revIDLastSave="0" documentId="13_ncr:1_{6DD18B4F-1475-4D12-8870-FE700EE43707}" xr6:coauthVersionLast="47" xr6:coauthVersionMax="47" xr10:uidLastSave="{00000000-0000-0000-0000-000000000000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30915" yWindow="1110" windowWidth="21645" windowHeight="12585" tabRatio="680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2" l="1"/>
  <c r="G46" i="31"/>
  <c r="G9" i="32"/>
  <c r="G9" i="29"/>
  <c r="E46" i="31"/>
  <c r="C46" i="31"/>
  <c r="G44" i="31" l="1"/>
  <c r="G10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D11" i="32"/>
  <c r="H11" i="32" s="1"/>
  <c r="D12" i="32"/>
  <c r="D13" i="32"/>
  <c r="D14" i="32"/>
  <c r="D15" i="32"/>
  <c r="D16" i="32"/>
  <c r="D17" i="32"/>
  <c r="H17" i="32" s="1"/>
  <c r="D18" i="32"/>
  <c r="H18" i="32" s="1"/>
  <c r="D19" i="32"/>
  <c r="D20" i="32"/>
  <c r="D21" i="32"/>
  <c r="D22" i="32"/>
  <c r="D23" i="32"/>
  <c r="D24" i="32"/>
  <c r="H24" i="32" s="1"/>
  <c r="D25" i="32"/>
  <c r="D26" i="32"/>
  <c r="D27" i="32"/>
  <c r="D28" i="32"/>
  <c r="D29" i="32"/>
  <c r="D30" i="32"/>
  <c r="D31" i="32"/>
  <c r="H31" i="32" s="1"/>
  <c r="D32" i="32"/>
  <c r="D33" i="32"/>
  <c r="D34" i="32"/>
  <c r="D35" i="32"/>
  <c r="D36" i="32"/>
  <c r="D37" i="32"/>
  <c r="D38" i="32"/>
  <c r="H38" i="32" s="1"/>
  <c r="B3" i="29"/>
  <c r="E9" i="29"/>
  <c r="B4" i="29"/>
  <c r="C4" i="29" s="1"/>
  <c r="B7" i="29"/>
  <c r="B6" i="29"/>
  <c r="B5" i="29"/>
  <c r="H37" i="32" l="1"/>
  <c r="H36" i="32"/>
  <c r="H35" i="32"/>
  <c r="H34" i="32"/>
  <c r="H33" i="32"/>
  <c r="H28" i="32"/>
  <c r="H32" i="32"/>
  <c r="H30" i="32"/>
  <c r="H29" i="32"/>
  <c r="H26" i="32"/>
  <c r="H23" i="32"/>
  <c r="H27" i="32"/>
  <c r="H25" i="32"/>
  <c r="H22" i="32"/>
  <c r="H20" i="32"/>
  <c r="H19" i="32"/>
  <c r="H12" i="32"/>
  <c r="H21" i="32"/>
  <c r="H16" i="32"/>
  <c r="H13" i="32"/>
  <c r="H15" i="32"/>
  <c r="H14" i="32"/>
  <c r="G8" i="32" l="1"/>
  <c r="D9" i="32"/>
  <c r="H9" i="32" s="1"/>
  <c r="D10" i="32"/>
  <c r="H10" i="32" s="1"/>
  <c r="C5" i="32" l="1"/>
  <c r="C3" i="32"/>
  <c r="C4" i="32"/>
  <c r="H8" i="32"/>
  <c r="A46" i="31" s="1"/>
  <c r="F3" i="29"/>
  <c r="E3" i="29"/>
</calcChain>
</file>

<file path=xl/sharedStrings.xml><?xml version="1.0" encoding="utf-8"?>
<sst xmlns="http://schemas.openxmlformats.org/spreadsheetml/2006/main" count="203" uniqueCount="140">
  <si>
    <t>pH</t>
  </si>
  <si>
    <t>County:</t>
  </si>
  <si>
    <t>PRINTED NAME:</t>
  </si>
  <si>
    <t>SIGNATURE:</t>
  </si>
  <si>
    <t>DATE:</t>
  </si>
  <si>
    <t xml:space="preserve">System Name: </t>
  </si>
  <si>
    <t>Date:</t>
  </si>
  <si>
    <t>Water System Name:</t>
  </si>
  <si>
    <t>     </t>
  </si>
  <si>
    <t>Water System ID:</t>
  </si>
  <si>
    <t>Treatment Plant ID: WTP-</t>
  </si>
  <si>
    <t>Month - Year:</t>
  </si>
  <si>
    <t>Date/Time</t>
  </si>
  <si>
    <t>Corrective action</t>
  </si>
  <si>
    <t>Monthly Summary</t>
  </si>
  <si>
    <t>Name:</t>
  </si>
  <si>
    <t>Signature:</t>
  </si>
  <si>
    <t>Phone #:</t>
  </si>
  <si>
    <t>OHA - Drinking Water Services</t>
  </si>
  <si>
    <t>LRC:</t>
  </si>
  <si>
    <t>WT Cert #:</t>
  </si>
  <si>
    <t>PHONE #:</t>
  </si>
  <si>
    <t>DIT Daily?</t>
  </si>
  <si>
    <t>Date/Time and membrane unit(s) affected</t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</si>
  <si>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</si>
  <si>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t>Temp
[° C]</t>
  </si>
  <si>
    <t>Required CT
(Formula)</t>
  </si>
  <si>
    <t>Peak Hourly
Demand Flow
[GPM]</t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</si>
  <si>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</si>
  <si>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Compliance summary (operator to complete any blank fields)</t>
  </si>
  <si>
    <t>Turbidity-Triggered Direct Integrity Test (DIT) Reporting Form</t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</si>
  <si>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</si>
  <si>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Notes
(e.g. "Plant Off")</t>
  </si>
  <si>
    <t>WT CERT #:</t>
  </si>
  <si>
    <t xml:space="preserve">Plant ID :  WTP - </t>
  </si>
  <si>
    <t>(e.g., "A")</t>
  </si>
  <si>
    <t xml:space="preserve">PWS ID#: 41 - </t>
  </si>
  <si>
    <t>Turbidity level
&gt; 0.15 NTU resulting in DIT
[NTU]</t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</si>
  <si>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</si>
  <si>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</si>
  <si>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</si>
  <si>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</si>
  <si>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 xml:space="preserve">Plant ID:     WTP - </t>
  </si>
  <si>
    <t>Month/Year: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</si>
  <si>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</si>
  <si>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t>Required via Disinfection</t>
  </si>
  <si>
    <t>LRC = Log Removal Credit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</si>
  <si>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</si>
  <si>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t>CT's met daily? (p. 2)</t>
  </si>
  <si>
    <t>DIT Daily:</t>
  </si>
  <si>
    <t>Glossary of Terms: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</si>
  <si>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</si>
  <si>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>Definitions &amp; Additional Information</t>
  </si>
  <si>
    <t>p. 1 of 2</t>
  </si>
  <si>
    <t>p. 2 of 2</t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</si>
  <si>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</si>
  <si>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t xml:space="preserve">Drinking Water Services </t>
  </si>
  <si>
    <t>PO Box 14350</t>
  </si>
  <si>
    <t>Portland, OR  97293-0350</t>
  </si>
  <si>
    <t>dwp.dmce@odhsoha.oregon.gov</t>
  </si>
  <si>
    <t>971-673-0458</t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</si>
  <si>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</si>
  <si>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t>CFE Daily Turbidity [NTU]</t>
  </si>
  <si>
    <t>Highest IFE [NTU]    (&gt;15 min duration)</t>
  </si>
  <si>
    <t>[Y/N] or
"off"</t>
  </si>
  <si>
    <t xml:space="preserve">DIT Daily </t>
  </si>
  <si>
    <t>PDR = Pressure Decay Rate</t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</si>
  <si>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</si>
  <si>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t xml:space="preserve">The nature of membrane filtration requires higher pathogen removal rates. Therefore, 4-log is </t>
  </si>
  <si>
    <t>If ever exceeds 0.15 NTU for &gt; 15 minutes: Run a DIT, &amp; complete Turbidity Triggered DIT form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</si>
  <si>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</si>
  <si>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</si>
  <si>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</si>
  <si>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</si>
  <si>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</si>
  <si>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fax:</t>
  </si>
  <si>
    <t>email:</t>
  </si>
  <si>
    <t>mail:</t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</si>
  <si>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</si>
  <si>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LRC [log removal]</t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</si>
  <si>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</si>
  <si>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 xml:space="preserve">PWS ID#:      41 - </t>
  </si>
  <si>
    <t xml:space="preserve">System Name:       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</si>
  <si>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</si>
  <si>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</si>
  <si>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</si>
  <si>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</si>
  <si>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</si>
  <si>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Membrane
unit/skid/cell
ID#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</si>
  <si>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</si>
  <si>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</si>
  <si>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maximum allowed pressure decay rate for a passing DIT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</si>
  <si>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</si>
  <si>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 xml:space="preserve"> 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</si>
  <si>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</si>
  <si>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</si>
  <si>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Each filter producing water for human consumption in a given day must undergo a DIT</t>
  </si>
  <si>
    <t>Revised 2/17/2023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</si>
  <si>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</si>
  <si>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</si>
  <si>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r>
      <t xml:space="preserve">Minimum test pressure </t>
    </r>
    <r>
      <rPr>
        <b/>
        <sz val="10"/>
        <rFont val="Arial"/>
        <family val="2"/>
      </rPr>
      <t>applied || req'd</t>
    </r>
    <r>
      <rPr>
        <sz val="10"/>
        <rFont val="Arial"/>
        <family val="2"/>
      </rPr>
      <t>:</t>
    </r>
  </si>
  <si>
    <t>Notes:</t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</si>
  <si>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</si>
  <si>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</si>
  <si>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 xml:space="preserve"> </t>
    </r>
    <r>
      <rPr>
        <i/>
        <sz val="10"/>
        <rFont val="Wingdings 3"/>
        <family val="1"/>
        <charset val="2"/>
      </rPr>
      <t>a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</si>
  <si>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</si>
  <si>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</si>
  <si>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t>flowrate, water temperature, and TMP.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</si>
  <si>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</si>
  <si>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</si>
  <si>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</si>
  <si>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</si>
  <si>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</si>
  <si>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</si>
  <si>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t>Revised 7/31/2023</t>
  </si>
  <si>
    <t>Highest IFE [NTU]: Must be continuously monitored.</t>
  </si>
  <si>
    <t xml:space="preserve">Highest CFE [NTU]: </t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</si>
  <si>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</si>
  <si>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t>Day</t>
  </si>
  <si>
    <t>Data is collected for optimization purposes. Not for compliance.</t>
  </si>
  <si>
    <t>typically the minimum pathogen removal target.</t>
  </si>
  <si>
    <t>Highest PDR (Pressure Decay Rate):</t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</si>
  <si>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</si>
  <si>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</si>
  <si>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t>Lincoln</t>
  </si>
  <si>
    <t>Seal Rock Water District</t>
  </si>
  <si>
    <t>00798</t>
  </si>
  <si>
    <t>C</t>
  </si>
  <si>
    <t>Larry Estes</t>
  </si>
  <si>
    <r>
      <t xml:space="preserve">Performance std met?   Yes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</si>
  <si>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>T-09229</t>
  </si>
  <si>
    <t>541-563-7715</t>
  </si>
  <si>
    <t>OFF</t>
  </si>
  <si>
    <t>ON</t>
  </si>
  <si>
    <t>YES</t>
  </si>
  <si>
    <t>Yes</t>
  </si>
  <si>
    <t xml:space="preserve">All turbidity readings ≤ 5 NTU? </t>
  </si>
  <si>
    <t xml:space="preserve">All IFE turbidity readings ≤ 0.15 NTU?  </t>
  </si>
  <si>
    <t xml:space="preserve">95% of daily turbidity readings ≤ 1 NTU? </t>
  </si>
  <si>
    <r>
      <rPr>
        <u/>
        <sz val="10"/>
        <rFont val="Arial"/>
        <family val="2"/>
      </rPr>
      <t xml:space="preserve">    19.2___</t>
    </r>
    <r>
      <rPr>
        <sz val="10"/>
        <rFont val="Arial"/>
        <family val="2"/>
      </rPr>
      <t xml:space="preserve"> psi   ||   18.2</t>
    </r>
    <r>
      <rPr>
        <u/>
        <sz val="10"/>
        <rFont val="Arial"/>
        <family val="2"/>
      </rPr>
      <t>________</t>
    </r>
    <r>
      <rPr>
        <sz val="10"/>
        <rFont val="Arial"/>
        <family val="2"/>
      </rPr>
      <t xml:space="preserve"> psi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</si>
</sst>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4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u/>
      <sz val="10"/>
      <name val="Arial"/>
      <family val="2"/>
    </font>
    <font>
      <vertAlign val="sub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</cellStyleXfs>
  <cellXfs count="225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64" fontId="4" fillId="2" borderId="2" xfId="0" applyNumberFormat="1" applyFont="1" applyFill="1" applyBorder="1" applyAlignment="1">
      <alignment horizontal="center" vertical="center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171" fontId="7" fillId="0" borderId="2" xfId="4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15" xfId="0" applyBorder="1"/>
    <xf numFmtId="0" fontId="0" fillId="0" borderId="7" xfId="0" applyBorder="1"/>
    <xf numFmtId="0" fontId="11" fillId="0" borderId="0" xfId="0" applyFont="1" applyAlignment="1">
      <alignment horizontal="left" vertical="center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6" fillId="0" borderId="21" xfId="0" applyFont="1" applyBorder="1"/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30" fillId="0" borderId="0" xfId="3"/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166" fontId="1" fillId="2" borderId="14" xfId="0" applyNumberFormat="1" applyFont="1" applyFill="1" applyBorder="1" applyAlignment="1">
      <alignment horizontal="center" vertical="center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5" fillId="0" borderId="2" xfId="0" applyFont="1" applyBorder="1" applyAlignment="1" applyProtection="1">
      <alignment horizontal="center"/>
      <protection locked="0"/>
    </xf>
    <xf numFmtId="0" fontId="6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4" fontId="5" fillId="0" borderId="19" xfId="0" applyNumberFormat="1" applyFont="1" applyBorder="1" applyAlignment="1" applyProtection="1">
      <alignment vertical="center"/>
      <protection locked="0"/>
    </xf>
    <xf numFmtId="2" fontId="7" fillId="3" borderId="2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6" fillId="0" borderId="21" xfId="0" applyFont="1" applyBorder="1"/>
    <xf numFmtId="0" fontId="6" fillId="0" borderId="0" xfId="0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</cellXfs>
  <cellStyles count="5">
    <cellStyle name="Comma" xfId="4" builtinId="3"/>
    <cellStyle name="Hyperlink" xfId="3" builtinId="8"/>
    <cellStyle name="Normal" xfId="0" builtinId="0"/>
    <cellStyle name="Normal 2" xfId="1" xr:uid="{00000000-0005-0000-0000-000001000000}"/>
    <cellStyle name="Normal 3" xfId="2" xr:uid="{00000000-0005-0000-0000-000002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FD07-8C28-422F-AC1E-0CFD8FFA8348}">
  <dimension ref="A1:H50"/>
  <sheetViews>
    <sheetView showGridLines="0" tabSelected="1" topLeftCell="A17" zoomScaleNormal="100" workbookViewId="0">
      <selection activeCell="I6" sqref="I6"/>
    </sheetView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8" ht="17.25">
      <c r="A1" s="68" t="s">
        <v>74</v>
      </c>
      <c r="B1" s="69"/>
      <c r="C1" s="69"/>
      <c r="D1" s="69"/>
      <c r="E1" s="69"/>
      <c r="F1" s="37" t="s">
        <v>1</v>
      </c>
      <c r="G1" s="62" t="s">
        <v>124</v>
      </c>
      <c r="H1" s="79"/>
    </row>
    <row r="2" spans="1:8" ht="15.75" customHeight="1">
      <c r="B2" s="37" t="s">
        <v>82</v>
      </c>
      <c r="C2" s="178" t="s">
        <v>125</v>
      </c>
      <c r="D2" s="178"/>
      <c r="E2" s="82"/>
      <c r="F2" s="37" t="s">
        <v>43</v>
      </c>
      <c r="G2" s="93">
        <v>45870</v>
      </c>
      <c r="H2" s="79"/>
    </row>
    <row r="3" spans="1:8" ht="15.75">
      <c r="B3" s="37" t="s">
        <v>81</v>
      </c>
      <c r="C3" s="121" t="s">
        <v>126</v>
      </c>
      <c r="F3" s="60" t="s">
        <v>100</v>
      </c>
      <c r="G3" s="185" t="s">
        <v>139</v>
      </c>
      <c r="H3" s="185"/>
    </row>
    <row r="4" spans="1:8" ht="15.75">
      <c r="B4" s="37" t="s">
        <v>42</v>
      </c>
      <c r="C4" s="39" t="s">
        <v>127</v>
      </c>
      <c r="D4" s="43" t="s">
        <v>35</v>
      </c>
      <c r="E4" s="44"/>
      <c r="F4" s="3"/>
      <c r="G4" s="16"/>
      <c r="H4" s="80"/>
    </row>
    <row r="5" spans="1:8" ht="11.25" customHeight="1">
      <c r="B5" s="37"/>
      <c r="C5" s="61"/>
      <c r="D5" s="43"/>
      <c r="E5" s="44"/>
      <c r="F5" s="3"/>
      <c r="G5" s="16"/>
      <c r="H5" s="80"/>
    </row>
    <row r="6" spans="1:8" ht="15.75">
      <c r="A6" s="44"/>
      <c r="B6" s="44"/>
      <c r="C6" s="61"/>
      <c r="D6" s="43"/>
      <c r="E6" s="44"/>
      <c r="F6" s="3"/>
      <c r="G6" s="63" t="s">
        <v>104</v>
      </c>
      <c r="H6" s="176" t="s">
        <v>65</v>
      </c>
    </row>
    <row r="7" spans="1:8" ht="14.25" customHeight="1">
      <c r="D7" s="63" t="s">
        <v>66</v>
      </c>
      <c r="E7" s="83" t="s">
        <v>73</v>
      </c>
      <c r="F7" s="181" t="s">
        <v>79</v>
      </c>
      <c r="G7" s="182"/>
      <c r="H7" s="177"/>
    </row>
    <row r="8" spans="1:8">
      <c r="A8" s="3"/>
      <c r="B8" s="3"/>
      <c r="D8" s="122" t="s">
        <v>46</v>
      </c>
      <c r="E8" s="156">
        <v>0.09</v>
      </c>
      <c r="F8" s="183">
        <v>4</v>
      </c>
      <c r="G8" s="184"/>
      <c r="H8" s="177"/>
    </row>
    <row r="9" spans="1:8" ht="3" customHeight="1">
      <c r="A9" s="3"/>
      <c r="E9" s="157"/>
      <c r="G9" s="158"/>
      <c r="H9" s="159"/>
    </row>
    <row r="10" spans="1:8" ht="48.75" customHeight="1">
      <c r="A10" s="57" t="s">
        <v>118</v>
      </c>
      <c r="B10" s="123" t="s">
        <v>62</v>
      </c>
      <c r="C10" s="129" t="s">
        <v>83</v>
      </c>
      <c r="D10" s="123" t="s">
        <v>63</v>
      </c>
      <c r="E10" s="130" t="s">
        <v>44</v>
      </c>
      <c r="F10" s="179" t="s">
        <v>80</v>
      </c>
      <c r="G10" s="180"/>
      <c r="H10" s="58" t="s">
        <v>64</v>
      </c>
    </row>
    <row r="11" spans="1:8" ht="14.25" customHeight="1">
      <c r="A11" s="170">
        <v>1</v>
      </c>
      <c r="B11" s="10">
        <v>0.03</v>
      </c>
      <c r="C11" s="168">
        <v>0.03</v>
      </c>
      <c r="D11" s="10">
        <v>0.03</v>
      </c>
      <c r="E11" s="81">
        <v>0.06</v>
      </c>
      <c r="F11" s="175">
        <v>4.25</v>
      </c>
      <c r="G11" s="175"/>
      <c r="H11" s="41" t="s">
        <v>134</v>
      </c>
    </row>
    <row r="12" spans="1:8" ht="14.25" customHeight="1">
      <c r="A12" s="170">
        <v>2</v>
      </c>
      <c r="B12" s="10"/>
      <c r="C12" s="168"/>
      <c r="D12" s="10"/>
      <c r="E12" s="9"/>
      <c r="F12" s="175"/>
      <c r="G12" s="175"/>
      <c r="H12" s="41" t="s">
        <v>132</v>
      </c>
    </row>
    <row r="13" spans="1:8" ht="14.25" customHeight="1">
      <c r="A13" s="170">
        <v>3</v>
      </c>
      <c r="B13" s="10"/>
      <c r="C13" s="168"/>
      <c r="D13" s="10"/>
      <c r="E13" s="9"/>
      <c r="F13" s="175"/>
      <c r="G13" s="175"/>
      <c r="H13" s="41" t="s">
        <v>132</v>
      </c>
    </row>
    <row r="14" spans="1:8" ht="14.25" customHeight="1">
      <c r="A14" s="170">
        <v>4</v>
      </c>
      <c r="B14" s="10">
        <v>0.02</v>
      </c>
      <c r="C14" s="168">
        <v>0.02</v>
      </c>
      <c r="D14" s="10">
        <v>0.02</v>
      </c>
      <c r="E14" s="9">
        <v>0.06</v>
      </c>
      <c r="F14" s="175">
        <v>4.25</v>
      </c>
      <c r="G14" s="175"/>
      <c r="H14" s="41" t="s">
        <v>134</v>
      </c>
    </row>
    <row r="15" spans="1:8" ht="14.25" customHeight="1">
      <c r="A15" s="170">
        <v>5</v>
      </c>
      <c r="B15" s="10">
        <v>0.02</v>
      </c>
      <c r="C15" s="168">
        <v>0.02</v>
      </c>
      <c r="D15" s="10">
        <v>0.02</v>
      </c>
      <c r="E15" s="9">
        <v>0.06</v>
      </c>
      <c r="F15" s="175">
        <v>4.18</v>
      </c>
      <c r="G15" s="175"/>
      <c r="H15" s="41" t="s">
        <v>134</v>
      </c>
    </row>
    <row r="16" spans="1:8" ht="14.25" customHeight="1">
      <c r="A16" s="170">
        <v>6</v>
      </c>
      <c r="B16" s="10">
        <v>0.02</v>
      </c>
      <c r="C16" s="168">
        <v>0.02</v>
      </c>
      <c r="D16" s="10">
        <v>0.02</v>
      </c>
      <c r="E16" s="9">
        <v>0.06</v>
      </c>
      <c r="F16" s="175">
        <v>4.18</v>
      </c>
      <c r="G16" s="175"/>
      <c r="H16" s="41" t="s">
        <v>134</v>
      </c>
    </row>
    <row r="17" spans="1:8" ht="14.25" customHeight="1">
      <c r="A17" s="170">
        <v>7</v>
      </c>
      <c r="B17" s="10">
        <v>0.03</v>
      </c>
      <c r="C17" s="168">
        <v>0.03</v>
      </c>
      <c r="D17" s="10">
        <v>0.03</v>
      </c>
      <c r="E17" s="9">
        <v>0.06</v>
      </c>
      <c r="F17" s="175">
        <v>4.2</v>
      </c>
      <c r="G17" s="175"/>
      <c r="H17" s="41" t="s">
        <v>134</v>
      </c>
    </row>
    <row r="18" spans="1:8" ht="14.25" customHeight="1">
      <c r="A18" s="170">
        <v>8</v>
      </c>
      <c r="B18" s="10">
        <v>0.03</v>
      </c>
      <c r="C18" s="168">
        <v>0.03</v>
      </c>
      <c r="D18" s="10">
        <v>0.03</v>
      </c>
      <c r="E18" s="9">
        <v>0.06</v>
      </c>
      <c r="F18" s="175">
        <v>4.17</v>
      </c>
      <c r="G18" s="175"/>
      <c r="H18" s="41" t="s">
        <v>134</v>
      </c>
    </row>
    <row r="19" spans="1:8" ht="14.25" customHeight="1">
      <c r="A19" s="170">
        <v>9</v>
      </c>
      <c r="B19" s="10"/>
      <c r="C19" s="168"/>
      <c r="D19" s="10"/>
      <c r="E19" s="9"/>
      <c r="F19" s="175"/>
      <c r="G19" s="175"/>
      <c r="H19" s="41" t="s">
        <v>132</v>
      </c>
    </row>
    <row r="20" spans="1:8" ht="14.25" customHeight="1">
      <c r="A20" s="170">
        <v>10</v>
      </c>
      <c r="B20" s="10"/>
      <c r="C20" s="168"/>
      <c r="D20" s="10"/>
      <c r="E20" s="9"/>
      <c r="F20" s="175"/>
      <c r="G20" s="175"/>
      <c r="H20" s="41" t="s">
        <v>132</v>
      </c>
    </row>
    <row r="21" spans="1:8" ht="14.25" customHeight="1">
      <c r="A21" s="170">
        <v>11</v>
      </c>
      <c r="B21" s="10">
        <v>0.02</v>
      </c>
      <c r="C21" s="168">
        <v>0.02</v>
      </c>
      <c r="D21" s="10">
        <v>0.02</v>
      </c>
      <c r="E21" s="9">
        <v>0.06</v>
      </c>
      <c r="F21" s="175">
        <v>4.3099999999999996</v>
      </c>
      <c r="G21" s="175"/>
      <c r="H21" s="41" t="s">
        <v>134</v>
      </c>
    </row>
    <row r="22" spans="1:8" ht="14.25" customHeight="1">
      <c r="A22" s="170">
        <v>12</v>
      </c>
      <c r="B22" s="10">
        <v>0.02</v>
      </c>
      <c r="C22" s="168">
        <v>0.02</v>
      </c>
      <c r="D22" s="10">
        <v>0.02</v>
      </c>
      <c r="E22" s="9">
        <v>0.06</v>
      </c>
      <c r="F22" s="175">
        <v>4.34</v>
      </c>
      <c r="G22" s="175"/>
      <c r="H22" s="41" t="s">
        <v>134</v>
      </c>
    </row>
    <row r="23" spans="1:8" ht="14.25" customHeight="1">
      <c r="A23" s="170">
        <v>13</v>
      </c>
      <c r="B23" s="10">
        <v>0.02</v>
      </c>
      <c r="C23" s="168">
        <v>0.02</v>
      </c>
      <c r="D23" s="10">
        <v>0.02</v>
      </c>
      <c r="E23" s="9">
        <v>0.06</v>
      </c>
      <c r="F23" s="175">
        <v>4.18</v>
      </c>
      <c r="G23" s="175"/>
      <c r="H23" s="41" t="s">
        <v>134</v>
      </c>
    </row>
    <row r="24" spans="1:8" ht="14.25" customHeight="1">
      <c r="A24" s="170">
        <v>14</v>
      </c>
      <c r="B24" s="10">
        <v>0.03</v>
      </c>
      <c r="C24" s="168">
        <v>0.03</v>
      </c>
      <c r="D24" s="10">
        <v>0.03</v>
      </c>
      <c r="E24" s="9">
        <v>0.06</v>
      </c>
      <c r="F24" s="175">
        <v>4.24</v>
      </c>
      <c r="G24" s="175"/>
      <c r="H24" s="41" t="s">
        <v>134</v>
      </c>
    </row>
    <row r="25" spans="1:8" ht="14.25" customHeight="1">
      <c r="A25" s="170">
        <v>15</v>
      </c>
      <c r="B25" s="10">
        <v>0.03</v>
      </c>
      <c r="C25" s="168">
        <v>0.03</v>
      </c>
      <c r="D25" s="10">
        <v>0.03</v>
      </c>
      <c r="E25" s="9">
        <v>0.06</v>
      </c>
      <c r="F25" s="175">
        <v>4.2300000000000004</v>
      </c>
      <c r="G25" s="175"/>
      <c r="H25" s="41" t="s">
        <v>134</v>
      </c>
    </row>
    <row r="26" spans="1:8" ht="14.25" customHeight="1">
      <c r="A26" s="170">
        <v>16</v>
      </c>
      <c r="B26" s="10"/>
      <c r="C26" s="168"/>
      <c r="D26" s="10"/>
      <c r="E26" s="9"/>
      <c r="F26" s="175"/>
      <c r="G26" s="175"/>
      <c r="H26" s="41" t="s">
        <v>132</v>
      </c>
    </row>
    <row r="27" spans="1:8" ht="14.25" customHeight="1">
      <c r="A27" s="170">
        <v>17</v>
      </c>
      <c r="B27" s="10"/>
      <c r="C27" s="168"/>
      <c r="D27" s="10"/>
      <c r="E27" s="9"/>
      <c r="F27" s="175"/>
      <c r="G27" s="175"/>
      <c r="H27" s="41" t="s">
        <v>132</v>
      </c>
    </row>
    <row r="28" spans="1:8" ht="14.25" customHeight="1">
      <c r="A28" s="170">
        <v>18</v>
      </c>
      <c r="B28" s="10">
        <v>0.03</v>
      </c>
      <c r="C28" s="168">
        <v>0.03</v>
      </c>
      <c r="D28" s="10">
        <v>0.03</v>
      </c>
      <c r="E28" s="9">
        <v>7.0000000000000007E-2</v>
      </c>
      <c r="F28" s="175">
        <v>4.1500000000000004</v>
      </c>
      <c r="G28" s="175"/>
      <c r="H28" s="41" t="s">
        <v>134</v>
      </c>
    </row>
    <row r="29" spans="1:8" ht="14.25" customHeight="1">
      <c r="A29" s="170">
        <v>19</v>
      </c>
      <c r="B29" s="10">
        <v>0.04</v>
      </c>
      <c r="C29" s="168">
        <v>0.04</v>
      </c>
      <c r="D29" s="10">
        <v>0.04</v>
      </c>
      <c r="E29" s="9">
        <v>0.06</v>
      </c>
      <c r="F29" s="175">
        <v>4.25</v>
      </c>
      <c r="G29" s="175"/>
      <c r="H29" s="41" t="s">
        <v>134</v>
      </c>
    </row>
    <row r="30" spans="1:8" ht="14.25" customHeight="1">
      <c r="A30" s="170">
        <v>20</v>
      </c>
      <c r="B30" s="10">
        <v>0.03</v>
      </c>
      <c r="C30" s="168">
        <v>0.03</v>
      </c>
      <c r="D30" s="10">
        <v>0.03</v>
      </c>
      <c r="E30" s="9">
        <v>0.06</v>
      </c>
      <c r="F30" s="175">
        <v>4.0999999999999996</v>
      </c>
      <c r="G30" s="175"/>
      <c r="H30" s="41" t="s">
        <v>134</v>
      </c>
    </row>
    <row r="31" spans="1:8" ht="14.25" customHeight="1">
      <c r="A31" s="170">
        <v>21</v>
      </c>
      <c r="B31" s="10">
        <v>0.03</v>
      </c>
      <c r="C31" s="168">
        <v>0.03</v>
      </c>
      <c r="D31" s="10">
        <v>0.03</v>
      </c>
      <c r="E31" s="9">
        <v>0.06</v>
      </c>
      <c r="F31" s="175">
        <v>4.2</v>
      </c>
      <c r="G31" s="175"/>
      <c r="H31" s="41" t="s">
        <v>134</v>
      </c>
    </row>
    <row r="32" spans="1:8" ht="14.25" customHeight="1">
      <c r="A32" s="170">
        <v>22</v>
      </c>
      <c r="B32" s="10">
        <v>0.03</v>
      </c>
      <c r="C32" s="168">
        <v>0.03</v>
      </c>
      <c r="D32" s="10">
        <v>0.03</v>
      </c>
      <c r="E32" s="9">
        <v>7.0000000000000007E-2</v>
      </c>
      <c r="F32" s="175">
        <v>4.28</v>
      </c>
      <c r="G32" s="175"/>
      <c r="H32" s="41" t="s">
        <v>134</v>
      </c>
    </row>
    <row r="33" spans="1:8" ht="14.25" customHeight="1">
      <c r="A33" s="170">
        <v>23</v>
      </c>
      <c r="B33" s="10"/>
      <c r="C33" s="168"/>
      <c r="D33" s="10"/>
      <c r="E33" s="9"/>
      <c r="F33" s="175"/>
      <c r="G33" s="175"/>
      <c r="H33" s="41" t="s">
        <v>132</v>
      </c>
    </row>
    <row r="34" spans="1:8" ht="14.25" customHeight="1">
      <c r="A34" s="170">
        <v>24</v>
      </c>
      <c r="B34" s="10"/>
      <c r="C34" s="168"/>
      <c r="D34" s="10"/>
      <c r="E34" s="9"/>
      <c r="F34" s="175"/>
      <c r="G34" s="175"/>
      <c r="H34" s="41" t="s">
        <v>132</v>
      </c>
    </row>
    <row r="35" spans="1:8" ht="14.25" customHeight="1">
      <c r="A35" s="170">
        <v>25</v>
      </c>
      <c r="B35" s="10">
        <v>0.03</v>
      </c>
      <c r="C35" s="168">
        <v>0.03</v>
      </c>
      <c r="D35" s="10">
        <v>0.03</v>
      </c>
      <c r="E35" s="9">
        <v>7.0000000000000007E-2</v>
      </c>
      <c r="F35" s="175">
        <v>4.2</v>
      </c>
      <c r="G35" s="175"/>
      <c r="H35" s="41" t="s">
        <v>134</v>
      </c>
    </row>
    <row r="36" spans="1:8" ht="14.25" customHeight="1">
      <c r="A36" s="170">
        <v>26</v>
      </c>
      <c r="B36" s="10">
        <v>0.03</v>
      </c>
      <c r="C36" s="168">
        <v>0.03</v>
      </c>
      <c r="D36" s="10">
        <v>0.03</v>
      </c>
      <c r="E36" s="9">
        <v>7.0000000000000007E-2</v>
      </c>
      <c r="F36" s="175">
        <v>4.1500000000000004</v>
      </c>
      <c r="G36" s="175"/>
      <c r="H36" s="41" t="s">
        <v>134</v>
      </c>
    </row>
    <row r="37" spans="1:8" ht="14.25" customHeight="1">
      <c r="A37" s="170">
        <v>27</v>
      </c>
      <c r="B37" s="10">
        <v>0.03</v>
      </c>
      <c r="C37" s="168">
        <v>0.03</v>
      </c>
      <c r="D37" s="10">
        <v>0.03</v>
      </c>
      <c r="E37" s="9">
        <v>0.06</v>
      </c>
      <c r="F37" s="175">
        <v>4.22</v>
      </c>
      <c r="G37" s="175"/>
      <c r="H37" s="41" t="s">
        <v>134</v>
      </c>
    </row>
    <row r="38" spans="1:8" ht="14.25" customHeight="1">
      <c r="A38" s="170">
        <v>28</v>
      </c>
      <c r="B38" s="10">
        <v>0.03</v>
      </c>
      <c r="C38" s="168">
        <v>0.03</v>
      </c>
      <c r="D38" s="10">
        <v>0.03</v>
      </c>
      <c r="E38" s="9">
        <v>7.0000000000000007E-2</v>
      </c>
      <c r="F38" s="175">
        <v>4.22</v>
      </c>
      <c r="G38" s="175"/>
      <c r="H38" s="41" t="s">
        <v>134</v>
      </c>
    </row>
    <row r="39" spans="1:8" ht="14.25" customHeight="1">
      <c r="A39" s="170">
        <v>29</v>
      </c>
      <c r="B39" s="10">
        <v>0.03</v>
      </c>
      <c r="C39" s="168">
        <v>0.03</v>
      </c>
      <c r="D39" s="10">
        <v>0.03</v>
      </c>
      <c r="E39" s="9">
        <v>0.06</v>
      </c>
      <c r="F39" s="175">
        <v>4.1399999999999997</v>
      </c>
      <c r="G39" s="175"/>
      <c r="H39" s="41" t="s">
        <v>134</v>
      </c>
    </row>
    <row r="40" spans="1:8" ht="14.25" customHeight="1">
      <c r="A40" s="170">
        <v>30</v>
      </c>
      <c r="B40" s="10"/>
      <c r="C40" s="168"/>
      <c r="D40" s="10"/>
      <c r="E40" s="9"/>
      <c r="F40" s="175"/>
      <c r="G40" s="175"/>
      <c r="H40" s="41" t="s">
        <v>132</v>
      </c>
    </row>
    <row r="41" spans="1:8" ht="14.25" customHeight="1">
      <c r="A41" s="170">
        <v>31</v>
      </c>
      <c r="B41" s="10"/>
      <c r="C41" s="168"/>
      <c r="D41" s="10"/>
      <c r="E41" s="9"/>
      <c r="F41" s="175"/>
      <c r="G41" s="175"/>
      <c r="H41" s="41"/>
    </row>
    <row r="42" spans="1:8" ht="15.75">
      <c r="A42" s="186" t="s">
        <v>29</v>
      </c>
      <c r="B42" s="187"/>
      <c r="C42" s="187"/>
      <c r="D42" s="187"/>
      <c r="E42" s="187"/>
      <c r="F42" s="187"/>
      <c r="G42" s="187"/>
      <c r="H42" s="188"/>
    </row>
    <row r="43" spans="1:8" ht="45" customHeight="1">
      <c r="A43" s="189" t="s">
        <v>138</v>
      </c>
      <c r="B43" s="190"/>
      <c r="C43" s="191" t="s">
        <v>136</v>
      </c>
      <c r="D43" s="191"/>
      <c r="E43" s="189" t="s">
        <v>137</v>
      </c>
      <c r="F43" s="191"/>
      <c r="G43" s="124" t="s">
        <v>129</v>
      </c>
      <c r="H43" s="94" t="s">
        <v>22</v>
      </c>
    </row>
    <row r="44" spans="1:8" ht="15" customHeight="1">
      <c r="A44" s="196" t="s">
        <v>135</v>
      </c>
      <c r="B44" s="197"/>
      <c r="C44" s="195" t="s">
        <v>135</v>
      </c>
      <c r="D44" s="195"/>
      <c r="E44" s="194" t="s">
        <v>135</v>
      </c>
      <c r="F44" s="195"/>
      <c r="G44" s="169" t="str">
        <f>IF(COUNTBLANK(E46:H46)=4,"",IF(OR(E46="No",G46="No"),"No","Yes"))</f>
        <v>Yes</v>
      </c>
      <c r="H44" s="95" t="s">
        <v>134</v>
      </c>
    </row>
    <row r="45" spans="1:8" ht="15" customHeight="1">
      <c r="A45" s="189" t="s">
        <v>48</v>
      </c>
      <c r="B45" s="190"/>
      <c r="C45" s="198" t="s">
        <v>47</v>
      </c>
      <c r="D45" s="199"/>
      <c r="E45" s="200" t="s">
        <v>123</v>
      </c>
      <c r="F45" s="201"/>
      <c r="G45" s="200" t="s">
        <v>28</v>
      </c>
      <c r="H45" s="201"/>
    </row>
    <row r="46" spans="1:8" ht="15" customHeight="1" thickBot="1">
      <c r="A46" s="192" t="str">
        <f>IF(COUNTBLANK('pg 2'!H8:H38)=31,"",IF(COUNTIF('pg 2'!H8:H38,"NO")&gt;0,"No","Yes"))</f>
        <v>Yes</v>
      </c>
      <c r="B46" s="193"/>
      <c r="C46" s="209" t="str">
        <f>IF((COUNTBLANK('pg 2'!B8:B38))=31,"",IF(IF(MIN('pg 2'!B8:B38)=0,"",MIN('pg 2'!B8:B38))&lt;0.2,"No","Yes"))</f>
        <v>Yes</v>
      </c>
      <c r="D46" s="210"/>
      <c r="E46" s="207" t="str">
        <f>IF((COUNTBLANK(E11:E41))=31,"",IF((MAX(E11:E41)&lt;=E8),"Yes","No"))</f>
        <v>Yes</v>
      </c>
      <c r="F46" s="208"/>
      <c r="G46" s="207" t="str">
        <f>IF((COUNTBLANK(F11:G41))=62,"",IF((MIN(F11:G41)&lt;F8),"No","Yes"))</f>
        <v>Yes</v>
      </c>
      <c r="H46" s="208"/>
    </row>
    <row r="47" spans="1:8" ht="15">
      <c r="A47" s="86" t="s">
        <v>2</v>
      </c>
      <c r="B47" s="87"/>
      <c r="C47" s="202" t="s">
        <v>128</v>
      </c>
      <c r="D47" s="202"/>
      <c r="E47" s="140"/>
      <c r="F47" s="160" t="s">
        <v>4</v>
      </c>
      <c r="G47" s="174">
        <v>45901</v>
      </c>
      <c r="H47" s="88"/>
    </row>
    <row r="48" spans="1:8" ht="15">
      <c r="A48" s="89" t="s">
        <v>3</v>
      </c>
      <c r="B48" s="76"/>
      <c r="C48" s="203" t="s">
        <v>128</v>
      </c>
      <c r="D48" s="203"/>
      <c r="E48" s="77"/>
      <c r="F48" s="77" t="s">
        <v>33</v>
      </c>
      <c r="G48" s="114" t="s">
        <v>130</v>
      </c>
      <c r="H48" s="91"/>
    </row>
    <row r="49" spans="1:8" ht="15.75" thickBot="1">
      <c r="A49" s="205" t="s">
        <v>101</v>
      </c>
      <c r="B49" s="206"/>
      <c r="C49" s="204"/>
      <c r="D49" s="204"/>
      <c r="E49" s="138"/>
      <c r="F49" s="77" t="s">
        <v>21</v>
      </c>
      <c r="G49" s="139" t="s">
        <v>131</v>
      </c>
      <c r="H49" s="90"/>
    </row>
    <row r="50" spans="1:8" ht="12" customHeight="1" thickBot="1">
      <c r="A50" s="173"/>
      <c r="B50" s="78"/>
      <c r="C50" s="78"/>
      <c r="D50" s="78"/>
      <c r="E50" s="78"/>
      <c r="F50" s="78"/>
      <c r="G50" s="78"/>
      <c r="H50" s="141" t="s">
        <v>53</v>
      </c>
    </row>
  </sheetData>
  <mergeCells count="56">
    <mergeCell ref="C47:D47"/>
    <mergeCell ref="C48:D48"/>
    <mergeCell ref="C49:D49"/>
    <mergeCell ref="A49:B49"/>
    <mergeCell ref="G45:H45"/>
    <mergeCell ref="E46:F46"/>
    <mergeCell ref="G46:H46"/>
    <mergeCell ref="C46:D46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C2:D2"/>
    <mergeCell ref="F10:G10"/>
    <mergeCell ref="F13:G13"/>
    <mergeCell ref="F11:G11"/>
    <mergeCell ref="F12:G12"/>
    <mergeCell ref="F7:G7"/>
    <mergeCell ref="F8:G8"/>
    <mergeCell ref="G3:H3"/>
    <mergeCell ref="F41:G41"/>
    <mergeCell ref="F30:G30"/>
    <mergeCell ref="F31:G31"/>
    <mergeCell ref="F32:G32"/>
    <mergeCell ref="F33:G33"/>
    <mergeCell ref="F34:G34"/>
    <mergeCell ref="F24:G24"/>
    <mergeCell ref="F25:G25"/>
    <mergeCell ref="H6:H8"/>
    <mergeCell ref="F36:G36"/>
    <mergeCell ref="F26:G26"/>
    <mergeCell ref="F27:G27"/>
    <mergeCell ref="F28:G28"/>
    <mergeCell ref="F29:G29"/>
  </mergeCells>
  <conditionalFormatting sqref="A44 C44 E44 G44 A46:C46 E46 G46">
    <cfRule type="cellIs" dxfId="30" priority="20" operator="equal">
      <formula>"Yes"</formula>
    </cfRule>
    <cfRule type="cellIs" dxfId="29" priority="23" operator="equal">
      <formula>"No"</formula>
    </cfRule>
  </conditionalFormatting>
  <conditionalFormatting sqref="B11:D41">
    <cfRule type="cellIs" dxfId="28" priority="8" operator="between">
      <formula>0.0001</formula>
      <formula>0.15</formula>
    </cfRule>
    <cfRule type="cellIs" dxfId="27" priority="12" operator="between">
      <formula>0.15</formula>
      <formula>1.49</formula>
    </cfRule>
    <cfRule type="cellIs" dxfId="26" priority="15" operator="between">
      <formula>1.5</formula>
      <formula>5.49</formula>
    </cfRule>
    <cfRule type="cellIs" dxfId="25" priority="16" operator="greaterThan">
      <formula>5.49</formula>
    </cfRule>
  </conditionalFormatting>
  <conditionalFormatting sqref="E11:E41">
    <cfRule type="cellIs" dxfId="24" priority="72" operator="greaterThan">
      <formula>$E$8</formula>
    </cfRule>
    <cfRule type="cellIs" dxfId="23" priority="73" operator="between">
      <formula>0.0001</formula>
      <formula>"$I$5"</formula>
    </cfRule>
  </conditionalFormatting>
  <conditionalFormatting sqref="F11:F41">
    <cfRule type="cellIs" dxfId="22" priority="74" operator="greaterThanOrEqual">
      <formula>$F$8</formula>
    </cfRule>
    <cfRule type="cellIs" dxfId="21" priority="75" operator="between">
      <formula>$F$8-0.001</formula>
      <formula>0.001</formula>
    </cfRule>
  </conditionalFormatting>
  <conditionalFormatting sqref="F11:G41">
    <cfRule type="containsBlanks" dxfId="20" priority="71" stopIfTrue="1">
      <formula>LEN(TRIM(F11))=0</formula>
    </cfRule>
  </conditionalFormatting>
  <conditionalFormatting sqref="H11:H41">
    <cfRule type="cellIs" dxfId="19" priority="2" stopIfTrue="1" operator="equal">
      <formula>"Y"</formula>
    </cfRule>
    <cfRule type="cellIs" dxfId="18" priority="3" stopIfTrue="1" operator="equal">
      <formula>"OFF"</formula>
    </cfRule>
    <cfRule type="cellIs" dxfId="17" priority="4" stopIfTrue="1" operator="equal">
      <formula>"N"</formula>
    </cfRule>
    <cfRule type="cellIs" dxfId="16" priority="13" operator="notEqual">
      <formula>"Y"</formula>
    </cfRule>
  </conditionalFormatting>
  <conditionalFormatting sqref="H44">
    <cfRule type="containsText" dxfId="15" priority="18" operator="containsText" text="Y">
      <formula>NOT(ISERROR(SEARCH("Y",H44)))</formula>
    </cfRule>
    <cfRule type="containsText" dxfId="14" priority="21" operator="containsText" text="N">
      <formula>NOT(ISERROR(SEARCH("N",H44)))</formula>
    </cfRule>
  </conditionalFormatting>
  <pageMargins left="0.45" right="0.45" top="0.75" bottom="0.75" header="0.3" footer="0.3"/>
  <pageSetup scale="90" orientation="portrait" horizontalDpi="300" verticalDpi="300" r:id="rId1"/>
  <headerFooter>
    <oddHeader>&amp;C&amp;"Arial,Bold"&amp;16&amp;K0070C0OHA - DWS</oddHeader>
    <oddFooter xml:space="preserve">&amp;L&amp;"Arial,Italic"&amp;8 ♣  Used for optimization purposes only.&amp;R&amp;8Revised 7/31/2023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DCFA-9C01-4F18-898B-CE9D1FF84245}">
  <dimension ref="A1:AC47"/>
  <sheetViews>
    <sheetView showGridLines="0" zoomScaleNormal="100" workbookViewId="0">
      <selection activeCell="J37" sqref="J37:K37"/>
    </sheetView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6" t="s">
        <v>102</v>
      </c>
      <c r="B1" s="67"/>
      <c r="C1" s="67"/>
      <c r="D1" s="67"/>
      <c r="E1" s="67"/>
      <c r="F1" s="67"/>
      <c r="G1" s="67"/>
      <c r="H1" s="70"/>
      <c r="I1" s="64"/>
      <c r="J1" s="65"/>
      <c r="K1" s="116"/>
    </row>
    <row r="2" spans="1:11" ht="17.25">
      <c r="A2" s="66"/>
      <c r="B2" s="67"/>
      <c r="C2" s="67"/>
      <c r="D2" s="67"/>
      <c r="E2" s="67"/>
      <c r="F2" s="67"/>
      <c r="G2" s="67"/>
      <c r="H2" s="70"/>
      <c r="I2" s="64"/>
      <c r="J2" s="65"/>
      <c r="K2" s="116"/>
    </row>
    <row r="3" spans="1:11" ht="15.75">
      <c r="B3" s="37" t="s">
        <v>5</v>
      </c>
      <c r="C3" s="216" t="str">
        <f>IF('pg 1'!C2="","",'pg 1'!C2)</f>
        <v>Seal Rock Water District</v>
      </c>
      <c r="D3" s="216"/>
      <c r="E3" s="216"/>
      <c r="F3" s="216"/>
      <c r="G3" s="216"/>
      <c r="H3" s="38"/>
      <c r="J3" s="23"/>
    </row>
    <row r="4" spans="1:11" ht="24.75" customHeight="1">
      <c r="B4" s="37" t="s">
        <v>36</v>
      </c>
      <c r="C4" s="217" t="str">
        <f>IF('pg 1'!C3="","",'pg 1'!C3)</f>
        <v>00798</v>
      </c>
      <c r="D4" s="217"/>
      <c r="E4" s="38"/>
      <c r="F4" s="38"/>
      <c r="G4" s="38"/>
      <c r="H4" s="8"/>
      <c r="I4" s="40">
        <v>0.5</v>
      </c>
      <c r="J4" s="213" t="s">
        <v>99</v>
      </c>
      <c r="K4" s="214"/>
    </row>
    <row r="5" spans="1:11" ht="25.5" customHeight="1">
      <c r="B5" s="37" t="s">
        <v>34</v>
      </c>
      <c r="C5" s="217" t="str">
        <f>IF('pg 1'!C4="","",'pg 1'!C4)</f>
        <v>C</v>
      </c>
      <c r="D5" s="217"/>
      <c r="E5" s="38"/>
      <c r="F5" s="38"/>
      <c r="G5" s="38"/>
      <c r="H5" s="8"/>
      <c r="I5" s="14"/>
      <c r="J5" s="215" t="s">
        <v>45</v>
      </c>
      <c r="K5" s="215"/>
    </row>
    <row r="6" spans="1:11" ht="7.5" customHeight="1">
      <c r="A6" s="2"/>
      <c r="I6" s="59"/>
    </row>
    <row r="7" spans="1:11" ht="65.25">
      <c r="A7" s="34" t="s">
        <v>118</v>
      </c>
      <c r="B7" s="35" t="s">
        <v>84</v>
      </c>
      <c r="C7" s="58" t="s">
        <v>24</v>
      </c>
      <c r="D7" s="58" t="s">
        <v>31</v>
      </c>
      <c r="E7" s="58" t="s">
        <v>25</v>
      </c>
      <c r="F7" s="58" t="s">
        <v>0</v>
      </c>
      <c r="G7" s="58" t="s">
        <v>26</v>
      </c>
      <c r="H7" s="58" t="s">
        <v>113</v>
      </c>
      <c r="I7" s="58" t="s">
        <v>27</v>
      </c>
      <c r="J7" s="218" t="s">
        <v>32</v>
      </c>
      <c r="K7" s="219"/>
    </row>
    <row r="8" spans="1:11" ht="15">
      <c r="A8" s="170">
        <v>1</v>
      </c>
      <c r="B8" s="10">
        <v>1.61</v>
      </c>
      <c r="C8" s="11">
        <v>35.159999999999997</v>
      </c>
      <c r="D8" s="1">
        <v>48.78</v>
      </c>
      <c r="E8" s="12">
        <v>20.5</v>
      </c>
      <c r="F8" s="9">
        <v>7.61</v>
      </c>
      <c r="G8" s="1">
        <f>IF(B8="","",IF(E8&lt;12.5,(0.353*$I$4)*(12.006+EXP(2.46-0.073*E8+0.125*B8+0.389*F8)),(0.361*$I$4)*(-2.261+EXP(2.69-0.065*E8+0.111*B8+0.361*F8))))</f>
        <v>12.675960011366216</v>
      </c>
      <c r="H8" s="13" t="str">
        <f t="shared" ref="H8" si="0">IF(D8="","",IF(D8&gt;=G8,"YES","NO"))</f>
        <v>YES</v>
      </c>
      <c r="I8" s="75">
        <v>686</v>
      </c>
      <c r="J8" s="211" t="s">
        <v>133</v>
      </c>
      <c r="K8" s="212"/>
    </row>
    <row r="9" spans="1:11" ht="15">
      <c r="A9" s="170">
        <v>2</v>
      </c>
      <c r="B9" s="10"/>
      <c r="C9" s="11"/>
      <c r="D9" s="1" t="str">
        <f t="shared" ref="D9:D38" si="1">IF(B9="","",B9*C9)</f>
        <v/>
      </c>
      <c r="E9" s="12"/>
      <c r="F9" s="9"/>
      <c r="G9" s="1" t="str">
        <f t="shared" ref="G9:G38" si="2">IF(B9="","",IF(E9&lt;12.5,(0.353*$I$4)*(12.006+EXP(2.46-0.073*E9+0.125*B9+0.389*F9)),(0.361*$I$4)*(-2.261+EXP(2.69-0.065*E9+0.111*B9+0.361*F9))))</f>
        <v/>
      </c>
      <c r="H9" s="13" t="str">
        <f t="shared" ref="H9:H38" si="3">IF(D9="","",IF(D9&gt;=G9,"YES","NO"))</f>
        <v/>
      </c>
      <c r="I9" s="75"/>
      <c r="J9" s="211" t="s">
        <v>132</v>
      </c>
      <c r="K9" s="212"/>
    </row>
    <row r="10" spans="1:11" ht="15">
      <c r="A10" s="170">
        <v>3</v>
      </c>
      <c r="B10" s="10">
        <v>1.61</v>
      </c>
      <c r="C10" s="11">
        <v>30.2</v>
      </c>
      <c r="D10" s="1">
        <f t="shared" si="1"/>
        <v>48.622</v>
      </c>
      <c r="E10" s="12">
        <v>20.64</v>
      </c>
      <c r="F10" s="9">
        <v>7.63</v>
      </c>
      <c r="G10" s="1">
        <f t="shared" si="2"/>
        <v>12.651385066491173</v>
      </c>
      <c r="H10" s="13" t="str">
        <f t="shared" si="3"/>
        <v>YES</v>
      </c>
      <c r="I10" s="75">
        <v>530</v>
      </c>
      <c r="J10" s="211" t="s">
        <v>133</v>
      </c>
      <c r="K10" s="212"/>
    </row>
    <row r="11" spans="1:11" ht="15">
      <c r="A11" s="170">
        <v>4</v>
      </c>
      <c r="B11" s="10">
        <v>1.6</v>
      </c>
      <c r="C11" s="11">
        <v>46.02</v>
      </c>
      <c r="D11" s="1">
        <f t="shared" si="1"/>
        <v>73.632000000000005</v>
      </c>
      <c r="E11" s="12">
        <v>20.64</v>
      </c>
      <c r="F11" s="9">
        <v>7.65</v>
      </c>
      <c r="G11" s="1">
        <f t="shared" si="2"/>
        <v>12.731422850835541</v>
      </c>
      <c r="H11" s="13" t="str">
        <f t="shared" si="3"/>
        <v>YES</v>
      </c>
      <c r="I11" s="75">
        <v>683</v>
      </c>
      <c r="J11" s="211" t="s">
        <v>133</v>
      </c>
      <c r="K11" s="212"/>
    </row>
    <row r="12" spans="1:11" ht="15">
      <c r="A12" s="170">
        <v>5</v>
      </c>
      <c r="B12" s="10">
        <v>1.74</v>
      </c>
      <c r="C12" s="11">
        <v>31.18</v>
      </c>
      <c r="D12" s="1">
        <f t="shared" si="1"/>
        <v>54.2532</v>
      </c>
      <c r="E12" s="12">
        <v>21.45</v>
      </c>
      <c r="F12" s="9">
        <v>7.55</v>
      </c>
      <c r="G12" s="1">
        <f t="shared" si="2"/>
        <v>11.80384582896674</v>
      </c>
      <c r="H12" s="13" t="str">
        <f t="shared" si="3"/>
        <v>YES</v>
      </c>
      <c r="I12" s="75">
        <v>687</v>
      </c>
      <c r="J12" s="211" t="s">
        <v>133</v>
      </c>
      <c r="K12" s="212"/>
    </row>
    <row r="13" spans="1:11" ht="15">
      <c r="A13" s="170">
        <v>6</v>
      </c>
      <c r="B13" s="10">
        <v>1.62</v>
      </c>
      <c r="C13" s="11">
        <v>53.35</v>
      </c>
      <c r="D13" s="1">
        <f t="shared" si="1"/>
        <v>86.427000000000007</v>
      </c>
      <c r="E13" s="12">
        <v>21.8</v>
      </c>
      <c r="F13" s="9">
        <v>7.45</v>
      </c>
      <c r="G13" s="1">
        <f t="shared" si="2"/>
        <v>10.953560514142891</v>
      </c>
      <c r="H13" s="13" t="str">
        <f t="shared" si="3"/>
        <v>YES</v>
      </c>
      <c r="I13" s="75">
        <v>684</v>
      </c>
      <c r="J13" s="211" t="s">
        <v>133</v>
      </c>
      <c r="K13" s="212"/>
    </row>
    <row r="14" spans="1:11" ht="15">
      <c r="A14" s="170">
        <v>7</v>
      </c>
      <c r="B14" s="10">
        <v>1.64</v>
      </c>
      <c r="C14" s="11">
        <v>55.86</v>
      </c>
      <c r="D14" s="1">
        <f t="shared" si="1"/>
        <v>91.610399999999998</v>
      </c>
      <c r="E14" s="12">
        <v>21.2</v>
      </c>
      <c r="F14" s="9">
        <v>7.52</v>
      </c>
      <c r="G14" s="1">
        <f t="shared" si="2"/>
        <v>11.734678538082786</v>
      </c>
      <c r="H14" s="13" t="str">
        <f t="shared" si="3"/>
        <v>YES</v>
      </c>
      <c r="I14" s="75">
        <v>679</v>
      </c>
      <c r="J14" s="211" t="s">
        <v>133</v>
      </c>
      <c r="K14" s="212"/>
    </row>
    <row r="15" spans="1:11" ht="15">
      <c r="A15" s="170">
        <v>8</v>
      </c>
      <c r="B15" s="10">
        <v>1.68</v>
      </c>
      <c r="C15" s="11">
        <v>84.66</v>
      </c>
      <c r="D15" s="1">
        <f t="shared" si="1"/>
        <v>142.22879999999998</v>
      </c>
      <c r="E15" s="12">
        <v>20.8</v>
      </c>
      <c r="F15" s="9">
        <v>7.45</v>
      </c>
      <c r="G15" s="1">
        <f t="shared" si="2"/>
        <v>11.797619319133929</v>
      </c>
      <c r="H15" s="13" t="str">
        <f t="shared" si="3"/>
        <v>YES</v>
      </c>
      <c r="I15" s="75">
        <v>681</v>
      </c>
      <c r="J15" s="211" t="s">
        <v>133</v>
      </c>
      <c r="K15" s="212"/>
    </row>
    <row r="16" spans="1:11" ht="15">
      <c r="A16" s="170">
        <v>9</v>
      </c>
      <c r="B16" s="10">
        <v>1.69</v>
      </c>
      <c r="C16" s="11">
        <v>53.86</v>
      </c>
      <c r="D16" s="1">
        <f t="shared" si="1"/>
        <v>91.023399999999995</v>
      </c>
      <c r="E16" s="12">
        <v>20.8</v>
      </c>
      <c r="F16" s="9">
        <v>7.56</v>
      </c>
      <c r="G16" s="1">
        <f t="shared" si="2"/>
        <v>12.306166036023809</v>
      </c>
      <c r="H16" s="13" t="str">
        <f t="shared" si="3"/>
        <v>YES</v>
      </c>
      <c r="I16" s="75">
        <v>688</v>
      </c>
      <c r="J16" s="211" t="s">
        <v>133</v>
      </c>
      <c r="K16" s="212"/>
    </row>
    <row r="17" spans="1:11" ht="15">
      <c r="A17" s="170">
        <v>10</v>
      </c>
      <c r="B17" s="10"/>
      <c r="C17" s="11"/>
      <c r="D17" s="1" t="str">
        <f t="shared" si="1"/>
        <v/>
      </c>
      <c r="E17" s="12"/>
      <c r="F17" s="9"/>
      <c r="G17" s="1" t="str">
        <f t="shared" si="2"/>
        <v/>
      </c>
      <c r="H17" s="13" t="str">
        <f t="shared" si="3"/>
        <v/>
      </c>
      <c r="I17" s="75"/>
      <c r="J17" s="211" t="s">
        <v>132</v>
      </c>
      <c r="K17" s="212"/>
    </row>
    <row r="18" spans="1:11" ht="15">
      <c r="A18" s="170">
        <v>11</v>
      </c>
      <c r="B18" s="10">
        <v>1.61</v>
      </c>
      <c r="C18" s="11">
        <v>26.28</v>
      </c>
      <c r="D18" s="1">
        <f t="shared" si="1"/>
        <v>42.310800000000008</v>
      </c>
      <c r="E18" s="12">
        <v>20.3</v>
      </c>
      <c r="F18" s="9">
        <v>7.7</v>
      </c>
      <c r="G18" s="1">
        <f t="shared" si="2"/>
        <v>13.284899707323332</v>
      </c>
      <c r="H18" s="13" t="str">
        <f t="shared" si="3"/>
        <v>YES</v>
      </c>
      <c r="I18" s="75">
        <v>677</v>
      </c>
      <c r="J18" s="211" t="s">
        <v>133</v>
      </c>
      <c r="K18" s="212"/>
    </row>
    <row r="19" spans="1:11" ht="15">
      <c r="A19" s="170">
        <v>12</v>
      </c>
      <c r="B19" s="10">
        <v>1.64</v>
      </c>
      <c r="C19" s="11">
        <v>35.32</v>
      </c>
      <c r="D19" s="1">
        <f t="shared" si="1"/>
        <v>57.924799999999998</v>
      </c>
      <c r="E19" s="12">
        <v>21.1</v>
      </c>
      <c r="F19" s="9">
        <v>7.61</v>
      </c>
      <c r="G19" s="1">
        <f t="shared" si="2"/>
        <v>12.217476874484149</v>
      </c>
      <c r="H19" s="13" t="str">
        <f t="shared" si="3"/>
        <v>YES</v>
      </c>
      <c r="I19" s="75">
        <v>594</v>
      </c>
      <c r="J19" s="211" t="s">
        <v>133</v>
      </c>
      <c r="K19" s="212"/>
    </row>
    <row r="20" spans="1:11" ht="15">
      <c r="A20" s="170">
        <v>13</v>
      </c>
      <c r="B20" s="10">
        <v>1.71</v>
      </c>
      <c r="C20" s="11">
        <v>42.92</v>
      </c>
      <c r="D20" s="1">
        <f t="shared" si="1"/>
        <v>73.393200000000007</v>
      </c>
      <c r="E20" s="12">
        <v>22.7</v>
      </c>
      <c r="F20" s="9">
        <v>7.55</v>
      </c>
      <c r="G20" s="1">
        <f t="shared" si="2"/>
        <v>10.813433463593157</v>
      </c>
      <c r="H20" s="13" t="str">
        <f t="shared" si="3"/>
        <v>YES</v>
      </c>
      <c r="I20" s="75">
        <v>682</v>
      </c>
      <c r="J20" s="211" t="s">
        <v>133</v>
      </c>
      <c r="K20" s="212"/>
    </row>
    <row r="21" spans="1:11" ht="15">
      <c r="A21" s="170">
        <v>14</v>
      </c>
      <c r="B21" s="10">
        <v>1.68</v>
      </c>
      <c r="C21" s="11">
        <v>41.88</v>
      </c>
      <c r="D21" s="1">
        <f t="shared" si="1"/>
        <v>70.358400000000003</v>
      </c>
      <c r="E21" s="12">
        <v>22.8</v>
      </c>
      <c r="F21" s="9">
        <v>7.51</v>
      </c>
      <c r="G21" s="1">
        <f t="shared" si="2"/>
        <v>10.544364945452189</v>
      </c>
      <c r="H21" s="13" t="str">
        <f t="shared" si="3"/>
        <v>YES</v>
      </c>
      <c r="I21" s="75">
        <v>672</v>
      </c>
      <c r="J21" s="211" t="s">
        <v>133</v>
      </c>
      <c r="K21" s="212"/>
    </row>
    <row r="22" spans="1:11" ht="15">
      <c r="A22" s="170">
        <v>15</v>
      </c>
      <c r="B22" s="10">
        <v>1.68</v>
      </c>
      <c r="C22" s="11">
        <v>28.03</v>
      </c>
      <c r="D22" s="1">
        <f t="shared" si="1"/>
        <v>47.090400000000002</v>
      </c>
      <c r="E22" s="12">
        <v>22.2</v>
      </c>
      <c r="F22" s="9">
        <v>7.52</v>
      </c>
      <c r="G22" s="1">
        <f t="shared" si="2"/>
        <v>11.021135384726183</v>
      </c>
      <c r="H22" s="13" t="str">
        <f t="shared" si="3"/>
        <v>YES</v>
      </c>
      <c r="I22" s="75">
        <v>678</v>
      </c>
      <c r="J22" s="211" t="s">
        <v>133</v>
      </c>
      <c r="K22" s="212"/>
    </row>
    <row r="23" spans="1:11" ht="15">
      <c r="A23" s="170">
        <v>16</v>
      </c>
      <c r="B23" s="10">
        <v>1.73</v>
      </c>
      <c r="C23" s="11">
        <v>31.28</v>
      </c>
      <c r="D23" s="1">
        <f t="shared" si="1"/>
        <v>54.114400000000003</v>
      </c>
      <c r="E23" s="12">
        <v>22.1</v>
      </c>
      <c r="F23" s="9">
        <v>7.52</v>
      </c>
      <c r="G23" s="1">
        <f t="shared" si="2"/>
        <v>11.159690918179427</v>
      </c>
      <c r="H23" s="13" t="str">
        <f t="shared" si="3"/>
        <v>YES</v>
      </c>
      <c r="I23" s="75">
        <v>669</v>
      </c>
      <c r="J23" s="211" t="s">
        <v>133</v>
      </c>
      <c r="K23" s="212"/>
    </row>
    <row r="24" spans="1:11" ht="15">
      <c r="A24" s="170">
        <v>17</v>
      </c>
      <c r="B24" s="10"/>
      <c r="C24" s="11"/>
      <c r="D24" s="1" t="str">
        <f t="shared" si="1"/>
        <v/>
      </c>
      <c r="E24" s="12"/>
      <c r="F24" s="9"/>
      <c r="G24" s="1" t="str">
        <f t="shared" si="2"/>
        <v/>
      </c>
      <c r="H24" s="13" t="str">
        <f t="shared" si="3"/>
        <v/>
      </c>
      <c r="I24" s="75"/>
      <c r="J24" s="211" t="s">
        <v>132</v>
      </c>
      <c r="K24" s="212"/>
    </row>
    <row r="25" spans="1:11" ht="15">
      <c r="A25" s="170">
        <v>18</v>
      </c>
      <c r="B25" s="10">
        <v>1.69</v>
      </c>
      <c r="C25" s="11">
        <v>61.86</v>
      </c>
      <c r="D25" s="1">
        <f t="shared" si="1"/>
        <v>104.54339999999999</v>
      </c>
      <c r="E25" s="12">
        <v>21.1</v>
      </c>
      <c r="F25" s="9">
        <v>7.51</v>
      </c>
      <c r="G25" s="1">
        <f t="shared" si="2"/>
        <v>11.837597384155359</v>
      </c>
      <c r="H25" s="13" t="str">
        <f t="shared" si="3"/>
        <v>YES</v>
      </c>
      <c r="I25" s="75">
        <v>672</v>
      </c>
      <c r="J25" s="211" t="s">
        <v>133</v>
      </c>
      <c r="K25" s="212"/>
    </row>
    <row r="26" spans="1:11" ht="15">
      <c r="A26" s="170">
        <v>19</v>
      </c>
      <c r="B26" s="10">
        <v>1.87</v>
      </c>
      <c r="C26" s="11">
        <v>67.86</v>
      </c>
      <c r="D26" s="1">
        <f t="shared" si="1"/>
        <v>126.8982</v>
      </c>
      <c r="E26" s="12">
        <v>21.6</v>
      </c>
      <c r="F26" s="9">
        <v>7.48</v>
      </c>
      <c r="G26" s="1">
        <f t="shared" si="2"/>
        <v>11.554972590525662</v>
      </c>
      <c r="H26" s="13" t="str">
        <f t="shared" si="3"/>
        <v>YES</v>
      </c>
      <c r="I26" s="75">
        <v>667</v>
      </c>
      <c r="J26" s="211" t="s">
        <v>133</v>
      </c>
      <c r="K26" s="212"/>
    </row>
    <row r="27" spans="1:11" ht="15">
      <c r="A27" s="170">
        <v>20</v>
      </c>
      <c r="B27" s="10">
        <v>1.67</v>
      </c>
      <c r="C27" s="11">
        <v>49.35</v>
      </c>
      <c r="D27" s="1">
        <f t="shared" si="1"/>
        <v>82.414500000000004</v>
      </c>
      <c r="E27" s="12">
        <v>21.6</v>
      </c>
      <c r="F27" s="9">
        <v>7.41</v>
      </c>
      <c r="G27" s="1">
        <f t="shared" si="2"/>
        <v>11.00035307485458</v>
      </c>
      <c r="H27" s="13" t="str">
        <f t="shared" si="3"/>
        <v>YES</v>
      </c>
      <c r="I27" s="75">
        <v>677</v>
      </c>
      <c r="J27" s="211" t="s">
        <v>133</v>
      </c>
      <c r="K27" s="212"/>
    </row>
    <row r="28" spans="1:11" ht="15">
      <c r="A28" s="170">
        <v>21</v>
      </c>
      <c r="B28" s="10">
        <v>1.73</v>
      </c>
      <c r="C28" s="11">
        <v>64.09</v>
      </c>
      <c r="D28" s="1">
        <f t="shared" si="1"/>
        <v>110.87570000000001</v>
      </c>
      <c r="E28" s="12">
        <v>21.7</v>
      </c>
      <c r="F28" s="9">
        <v>7.45</v>
      </c>
      <c r="G28" s="1">
        <f t="shared" si="2"/>
        <v>11.168138496205536</v>
      </c>
      <c r="H28" s="13" t="str">
        <f t="shared" si="3"/>
        <v>YES</v>
      </c>
      <c r="I28" s="75">
        <v>668</v>
      </c>
      <c r="J28" s="211" t="s">
        <v>133</v>
      </c>
      <c r="K28" s="212"/>
    </row>
    <row r="29" spans="1:11" ht="15">
      <c r="A29" s="170">
        <v>22</v>
      </c>
      <c r="B29" s="10">
        <v>1.82</v>
      </c>
      <c r="C29" s="11">
        <v>78.98</v>
      </c>
      <c r="D29" s="1">
        <f t="shared" si="1"/>
        <v>143.74360000000001</v>
      </c>
      <c r="E29" s="12">
        <v>21.7</v>
      </c>
      <c r="F29" s="9">
        <v>7.48</v>
      </c>
      <c r="G29" s="1">
        <f t="shared" si="2"/>
        <v>11.4116824959405</v>
      </c>
      <c r="H29" s="13" t="str">
        <f t="shared" si="3"/>
        <v>YES</v>
      </c>
      <c r="I29" s="75">
        <v>682</v>
      </c>
      <c r="J29" s="211" t="s">
        <v>133</v>
      </c>
      <c r="K29" s="212"/>
    </row>
    <row r="30" spans="1:11" ht="15">
      <c r="A30" s="170">
        <v>23</v>
      </c>
      <c r="B30" s="10">
        <v>1.98</v>
      </c>
      <c r="C30" s="11">
        <v>30.47</v>
      </c>
      <c r="D30" s="1">
        <f t="shared" si="1"/>
        <v>60.330599999999997</v>
      </c>
      <c r="E30" s="12">
        <v>21.8</v>
      </c>
      <c r="F30" s="9">
        <v>7.51</v>
      </c>
      <c r="G30" s="1">
        <f t="shared" si="2"/>
        <v>11.675686916656979</v>
      </c>
      <c r="H30" s="13" t="str">
        <f t="shared" si="3"/>
        <v>YES</v>
      </c>
      <c r="I30" s="75">
        <v>667</v>
      </c>
      <c r="J30" s="211" t="s">
        <v>133</v>
      </c>
      <c r="K30" s="212"/>
    </row>
    <row r="31" spans="1:11" ht="15">
      <c r="A31" s="170">
        <v>24</v>
      </c>
      <c r="B31" s="10"/>
      <c r="C31" s="11"/>
      <c r="D31" s="1" t="str">
        <f t="shared" si="1"/>
        <v/>
      </c>
      <c r="E31" s="12"/>
      <c r="F31" s="9"/>
      <c r="G31" s="1" t="str">
        <f t="shared" si="2"/>
        <v/>
      </c>
      <c r="H31" s="13" t="str">
        <f t="shared" si="3"/>
        <v/>
      </c>
      <c r="I31" s="75"/>
      <c r="J31" s="211" t="s">
        <v>132</v>
      </c>
      <c r="K31" s="212"/>
    </row>
    <row r="32" spans="1:11" ht="15">
      <c r="A32" s="170">
        <v>25</v>
      </c>
      <c r="B32" s="10">
        <v>1.98</v>
      </c>
      <c r="C32" s="11">
        <v>64.73</v>
      </c>
      <c r="D32" s="1">
        <f t="shared" si="1"/>
        <v>128.16540000000001</v>
      </c>
      <c r="E32" s="12">
        <v>21.5</v>
      </c>
      <c r="F32" s="9">
        <v>7.48</v>
      </c>
      <c r="G32" s="1">
        <f t="shared" si="2"/>
        <v>11.780908918519788</v>
      </c>
      <c r="H32" s="13" t="str">
        <f t="shared" si="3"/>
        <v>YES</v>
      </c>
      <c r="I32" s="75">
        <v>592</v>
      </c>
      <c r="J32" s="211" t="s">
        <v>133</v>
      </c>
      <c r="K32" s="212"/>
    </row>
    <row r="33" spans="1:29" ht="15">
      <c r="A33" s="170">
        <v>26</v>
      </c>
      <c r="B33" s="10">
        <v>1.58</v>
      </c>
      <c r="C33" s="11">
        <v>53.24</v>
      </c>
      <c r="D33" s="1">
        <f t="shared" si="1"/>
        <v>84.119200000000006</v>
      </c>
      <c r="E33" s="12">
        <v>21.1</v>
      </c>
      <c r="F33" s="9">
        <v>7.53</v>
      </c>
      <c r="G33" s="1">
        <f t="shared" si="2"/>
        <v>11.776643508213651</v>
      </c>
      <c r="H33" s="13" t="str">
        <f t="shared" si="3"/>
        <v>YES</v>
      </c>
      <c r="I33" s="75">
        <v>669</v>
      </c>
      <c r="J33" s="211" t="s">
        <v>133</v>
      </c>
      <c r="K33" s="212"/>
    </row>
    <row r="34" spans="1:29" ht="15">
      <c r="A34" s="170">
        <v>27</v>
      </c>
      <c r="B34" s="10">
        <v>1.89</v>
      </c>
      <c r="C34" s="11">
        <v>57.23</v>
      </c>
      <c r="D34" s="1">
        <f t="shared" si="1"/>
        <v>108.16469999999998</v>
      </c>
      <c r="E34" s="12">
        <v>20.97</v>
      </c>
      <c r="F34" s="9">
        <v>7.55</v>
      </c>
      <c r="G34" s="1">
        <f t="shared" si="2"/>
        <v>12.402394004654775</v>
      </c>
      <c r="H34" s="13" t="str">
        <f t="shared" si="3"/>
        <v>YES</v>
      </c>
      <c r="I34" s="75">
        <v>673</v>
      </c>
      <c r="J34" s="211" t="s">
        <v>133</v>
      </c>
      <c r="K34" s="212"/>
    </row>
    <row r="35" spans="1:29" ht="15">
      <c r="A35" s="170">
        <v>28</v>
      </c>
      <c r="B35" s="10">
        <v>1.53</v>
      </c>
      <c r="C35" s="11">
        <v>43.8</v>
      </c>
      <c r="D35" s="1">
        <f t="shared" si="1"/>
        <v>67.013999999999996</v>
      </c>
      <c r="E35" s="12">
        <v>20.7</v>
      </c>
      <c r="F35" s="9">
        <v>7.49</v>
      </c>
      <c r="G35" s="1">
        <f t="shared" si="2"/>
        <v>11.850094378580868</v>
      </c>
      <c r="H35" s="13" t="str">
        <f t="shared" si="3"/>
        <v>YES</v>
      </c>
      <c r="I35" s="75">
        <v>668</v>
      </c>
      <c r="J35" s="211" t="s">
        <v>133</v>
      </c>
      <c r="K35" s="212"/>
    </row>
    <row r="36" spans="1:29" ht="15">
      <c r="A36" s="170">
        <v>29</v>
      </c>
      <c r="B36" s="10">
        <v>1.89</v>
      </c>
      <c r="C36" s="11">
        <v>87.14</v>
      </c>
      <c r="D36" s="1">
        <f t="shared" si="1"/>
        <v>164.69459999999998</v>
      </c>
      <c r="E36" s="12">
        <v>20.6</v>
      </c>
      <c r="F36" s="9">
        <v>7.51</v>
      </c>
      <c r="G36" s="1">
        <f t="shared" si="2"/>
        <v>12.526096390897266</v>
      </c>
      <c r="H36" s="13" t="str">
        <f t="shared" si="3"/>
        <v>YES</v>
      </c>
      <c r="I36" s="75">
        <v>669</v>
      </c>
      <c r="J36" s="211" t="s">
        <v>133</v>
      </c>
      <c r="K36" s="212"/>
    </row>
    <row r="37" spans="1:29" ht="15">
      <c r="A37" s="170">
        <v>30</v>
      </c>
      <c r="B37" s="10">
        <v>1.54</v>
      </c>
      <c r="C37" s="11">
        <v>27.94</v>
      </c>
      <c r="D37" s="1">
        <f t="shared" si="1"/>
        <v>43.0276</v>
      </c>
      <c r="E37" s="12">
        <v>20.6</v>
      </c>
      <c r="F37" s="9">
        <v>7.53</v>
      </c>
      <c r="G37" s="1">
        <f t="shared" si="2"/>
        <v>12.123389805245646</v>
      </c>
      <c r="H37" s="13" t="str">
        <f t="shared" si="3"/>
        <v>YES</v>
      </c>
      <c r="I37" s="75">
        <v>668</v>
      </c>
      <c r="J37" s="211" t="s">
        <v>133</v>
      </c>
      <c r="K37" s="212"/>
      <c r="AC37">
        <v>0</v>
      </c>
    </row>
    <row r="38" spans="1:29" ht="15">
      <c r="A38" s="170">
        <v>31</v>
      </c>
      <c r="B38" s="10"/>
      <c r="C38" s="11"/>
      <c r="D38" s="1" t="str">
        <f t="shared" si="1"/>
        <v/>
      </c>
      <c r="E38" s="12"/>
      <c r="F38" s="9"/>
      <c r="G38" s="1" t="str">
        <f t="shared" si="2"/>
        <v/>
      </c>
      <c r="H38" s="13" t="str">
        <f t="shared" si="3"/>
        <v/>
      </c>
      <c r="I38" s="75"/>
      <c r="J38" s="211"/>
      <c r="K38" s="212"/>
    </row>
    <row r="39" spans="1:29" ht="15">
      <c r="A39" s="32"/>
      <c r="B39" s="103"/>
      <c r="C39" s="104"/>
      <c r="D39" s="6"/>
      <c r="E39" s="105"/>
      <c r="F39" s="106"/>
      <c r="G39" s="6"/>
      <c r="H39" s="4"/>
      <c r="I39" s="107"/>
      <c r="J39" s="108"/>
      <c r="K39" s="109"/>
    </row>
    <row r="40" spans="1:29" ht="20.25">
      <c r="A40" s="29" t="s">
        <v>98</v>
      </c>
      <c r="B40" s="4"/>
      <c r="C40" s="4"/>
      <c r="D40" s="5"/>
      <c r="E40" s="6"/>
      <c r="F40" s="7"/>
      <c r="G40" s="6"/>
      <c r="H40" s="71"/>
    </row>
    <row r="41" spans="1:29" ht="15">
      <c r="A41" s="29"/>
      <c r="B41" s="4"/>
      <c r="C41" s="4"/>
      <c r="D41" s="5"/>
      <c r="E41" s="6"/>
      <c r="F41" s="7"/>
      <c r="G41" s="6"/>
      <c r="H41" s="71"/>
      <c r="K41" s="60"/>
    </row>
    <row r="42" spans="1:29" ht="18.75">
      <c r="A42" s="117" t="s">
        <v>78</v>
      </c>
      <c r="B42" s="4"/>
      <c r="C42" s="4"/>
      <c r="D42" s="5"/>
      <c r="E42" s="6"/>
      <c r="F42" s="7"/>
      <c r="G42" s="6"/>
      <c r="H42" s="71"/>
      <c r="K42" s="60"/>
    </row>
    <row r="43" spans="1:29" ht="15">
      <c r="B43" s="3" t="s">
        <v>77</v>
      </c>
      <c r="C43" s="118" t="s">
        <v>56</v>
      </c>
      <c r="D43" s="5"/>
      <c r="E43" s="6"/>
      <c r="F43" s="7"/>
      <c r="G43" s="6"/>
      <c r="H43" s="71"/>
      <c r="K43" s="60"/>
    </row>
    <row r="44" spans="1:29" ht="15.75" customHeight="1">
      <c r="B44" s="3"/>
      <c r="C44" s="119" t="s">
        <v>57</v>
      </c>
      <c r="H44" s="74"/>
      <c r="I44" s="74"/>
    </row>
    <row r="45" spans="1:29" ht="12.75" customHeight="1">
      <c r="B45" s="3"/>
      <c r="C45" s="119" t="s">
        <v>58</v>
      </c>
      <c r="K45" s="60"/>
    </row>
    <row r="46" spans="1:29" ht="12.75" customHeight="1">
      <c r="B46" s="3" t="s">
        <v>76</v>
      </c>
      <c r="C46" s="120" t="s">
        <v>59</v>
      </c>
      <c r="K46" s="30"/>
    </row>
    <row r="47" spans="1:29">
      <c r="B47" s="3" t="s">
        <v>75</v>
      </c>
      <c r="C47" s="15" t="s">
        <v>60</v>
      </c>
      <c r="K47" s="116" t="s">
        <v>54</v>
      </c>
    </row>
  </sheetData>
  <mergeCells count="37">
    <mergeCell ref="C3:G3"/>
    <mergeCell ref="C5:D5"/>
    <mergeCell ref="C4:D4"/>
    <mergeCell ref="J7:K7"/>
    <mergeCell ref="J8:K8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4:K34"/>
    <mergeCell ref="J35:K35"/>
    <mergeCell ref="J36:K36"/>
    <mergeCell ref="J37:K37"/>
    <mergeCell ref="J38:K38"/>
  </mergeCells>
  <phoneticPr fontId="37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4DF8B32F-AEAE-48D8-A7ED-312FC60ADF63}"/>
  </hyperlinks>
  <pageMargins left="0.45" right="0.45" top="0.75" bottom="0.75" header="0.3" footer="0.3"/>
  <pageSetup scale="90" orientation="portrait" r:id="rId2"/>
  <headerFooter>
    <oddHeader>&amp;C&amp;"Arial,Bold"&amp;14&amp;K0070C0OHA-DWS</oddHeader>
    <oddFooter xml:space="preserve">&amp;R&amp;8Revised 7/31/2023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1201-1013-4DF6-A229-D33347647DE5}">
  <dimension ref="A1:V43"/>
  <sheetViews>
    <sheetView showGridLines="0" zoomScaleNormal="100" workbookViewId="0"/>
  </sheetViews>
  <sheetFormatPr defaultRowHeight="12.75"/>
  <cols>
    <col min="10" max="10" width="10" customWidth="1"/>
  </cols>
  <sheetData>
    <row r="1" spans="1:22" ht="18">
      <c r="C1" s="113" t="s">
        <v>52</v>
      </c>
      <c r="H1" s="112"/>
      <c r="K1" s="128"/>
    </row>
    <row r="2" spans="1:22">
      <c r="H2" s="112"/>
    </row>
    <row r="3" spans="1:22" ht="15">
      <c r="A3" s="101" t="s">
        <v>50</v>
      </c>
    </row>
    <row r="4" spans="1:22" ht="14.25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</row>
    <row r="5" spans="1:22" ht="15.75" customHeight="1">
      <c r="A5" s="220" t="s">
        <v>70</v>
      </c>
      <c r="B5" s="220"/>
      <c r="C5" s="220"/>
      <c r="D5" s="220"/>
      <c r="E5" s="220"/>
      <c r="F5" s="220"/>
      <c r="G5" s="220"/>
      <c r="H5" s="220"/>
      <c r="I5" s="220"/>
      <c r="J5" s="220"/>
    </row>
    <row r="6" spans="1:22" ht="15" customHeight="1">
      <c r="A6" s="220" t="s">
        <v>71</v>
      </c>
      <c r="B6" s="220"/>
      <c r="C6" s="220"/>
      <c r="D6" s="220"/>
      <c r="E6" s="220"/>
      <c r="F6" s="220"/>
      <c r="G6" s="220"/>
      <c r="H6" s="220"/>
      <c r="I6" s="220"/>
      <c r="J6" s="220"/>
    </row>
    <row r="7" spans="1:22" ht="15" customHeight="1">
      <c r="A7" s="220" t="s">
        <v>55</v>
      </c>
      <c r="B7" s="220"/>
      <c r="C7" s="220"/>
      <c r="D7" s="220"/>
      <c r="E7" s="220"/>
      <c r="F7" s="220"/>
      <c r="G7" s="220"/>
      <c r="H7" s="220"/>
      <c r="I7" s="220"/>
      <c r="J7" s="220"/>
    </row>
    <row r="8" spans="1:22" ht="16.5">
      <c r="A8" s="115" t="s">
        <v>61</v>
      </c>
    </row>
    <row r="9" spans="1:22" ht="14.25">
      <c r="A9" s="98"/>
      <c r="K9" s="125"/>
    </row>
    <row r="10" spans="1:22" ht="3" customHeight="1">
      <c r="A10" s="72"/>
      <c r="B10" s="92"/>
      <c r="C10" s="92"/>
      <c r="D10" s="92"/>
      <c r="E10" s="92"/>
      <c r="F10" s="92"/>
      <c r="G10" s="92"/>
      <c r="H10" s="92"/>
      <c r="I10" s="92"/>
      <c r="J10" s="73"/>
      <c r="K10" s="125"/>
    </row>
    <row r="11" spans="1:22">
      <c r="K11" s="125"/>
    </row>
    <row r="12" spans="1:22" ht="16.5">
      <c r="A12" s="131" t="s">
        <v>67</v>
      </c>
      <c r="B12" s="85"/>
      <c r="C12" s="132"/>
      <c r="D12" s="132"/>
      <c r="E12" s="85"/>
      <c r="F12" s="85"/>
      <c r="G12" s="85"/>
      <c r="H12" s="85"/>
      <c r="I12" s="85"/>
      <c r="J12" s="85"/>
      <c r="K12" s="125"/>
    </row>
    <row r="13" spans="1:22" ht="18.75">
      <c r="A13" s="133" t="s">
        <v>105</v>
      </c>
      <c r="B13" s="85"/>
      <c r="C13" s="132"/>
      <c r="D13" s="132"/>
      <c r="E13" s="85"/>
      <c r="F13" s="85"/>
      <c r="G13" s="85"/>
      <c r="H13" s="85"/>
      <c r="I13" s="85"/>
      <c r="J13" s="85"/>
      <c r="K13" s="125"/>
    </row>
    <row r="14" spans="1:22" ht="18.75">
      <c r="A14" s="133" t="s">
        <v>106</v>
      </c>
      <c r="B14" s="85"/>
      <c r="C14" s="132"/>
      <c r="D14" s="132"/>
      <c r="E14" s="85"/>
      <c r="F14" s="85"/>
      <c r="G14" s="85"/>
      <c r="H14" s="85"/>
      <c r="I14" s="85"/>
      <c r="J14" s="85"/>
      <c r="K14" s="126"/>
    </row>
    <row r="15" spans="1:22" ht="18.75">
      <c r="A15" s="133" t="s">
        <v>117</v>
      </c>
      <c r="B15" s="85"/>
      <c r="C15" s="132"/>
      <c r="D15" s="132"/>
      <c r="E15" s="85"/>
      <c r="F15" s="85"/>
      <c r="G15" s="85"/>
      <c r="H15" s="85"/>
      <c r="I15" s="85"/>
      <c r="J15" s="85"/>
      <c r="K15" s="126"/>
    </row>
    <row r="16" spans="1:22" ht="18.75">
      <c r="A16" s="133" t="s">
        <v>72</v>
      </c>
      <c r="B16" s="85"/>
      <c r="C16" s="132"/>
      <c r="D16" s="132"/>
      <c r="E16" s="85"/>
      <c r="F16" s="85"/>
      <c r="G16" s="85"/>
      <c r="H16" s="85"/>
      <c r="I16" s="85"/>
      <c r="J16" s="85"/>
      <c r="K16" s="126"/>
    </row>
    <row r="17" spans="1:11" ht="14.25">
      <c r="A17" s="167" t="s">
        <v>107</v>
      </c>
      <c r="B17" s="85"/>
      <c r="C17" s="132"/>
      <c r="D17" s="132"/>
      <c r="E17" s="85"/>
      <c r="F17" s="85"/>
      <c r="G17" s="85"/>
      <c r="H17" s="85"/>
      <c r="I17" s="85"/>
      <c r="J17" s="85"/>
      <c r="K17" s="126"/>
    </row>
    <row r="18" spans="1:11" ht="18.75">
      <c r="A18" s="133" t="s">
        <v>51</v>
      </c>
      <c r="B18" s="85"/>
      <c r="C18" s="132"/>
      <c r="D18" s="132"/>
      <c r="E18" s="85"/>
      <c r="F18" s="85"/>
      <c r="G18" s="85"/>
      <c r="H18" s="85"/>
      <c r="I18" s="85"/>
      <c r="J18" s="85"/>
      <c r="K18" s="126"/>
    </row>
    <row r="19" spans="1:11" ht="14.25">
      <c r="A19" s="133" t="s">
        <v>68</v>
      </c>
      <c r="B19" s="85"/>
      <c r="C19" s="132"/>
      <c r="D19" s="132"/>
      <c r="E19" s="85"/>
      <c r="F19" s="85"/>
      <c r="G19" s="85"/>
      <c r="H19" s="85"/>
      <c r="I19" s="85"/>
      <c r="J19" s="85"/>
      <c r="K19" s="126"/>
    </row>
    <row r="20" spans="1:11" ht="14.25">
      <c r="A20" s="167" t="s">
        <v>120</v>
      </c>
      <c r="B20" s="85"/>
      <c r="C20" s="132"/>
      <c r="D20" s="132"/>
      <c r="E20" s="85"/>
      <c r="F20" s="85"/>
      <c r="G20" s="85"/>
      <c r="H20" s="85"/>
      <c r="I20" s="85"/>
      <c r="J20" s="85"/>
      <c r="K20" s="126"/>
    </row>
    <row r="21" spans="1:11" ht="14.25">
      <c r="C21" s="96"/>
      <c r="D21" s="96"/>
      <c r="K21" s="125"/>
    </row>
    <row r="22" spans="1:11" ht="15">
      <c r="A22" s="135" t="s">
        <v>121</v>
      </c>
      <c r="B22" s="110"/>
      <c r="C22" s="110"/>
      <c r="D22" s="110"/>
      <c r="E22" s="84"/>
      <c r="F22" s="84"/>
      <c r="G22" s="84"/>
      <c r="H22" s="84"/>
      <c r="I22" s="84"/>
      <c r="J22" s="84"/>
      <c r="K22" s="126"/>
    </row>
    <row r="23" spans="1:11" ht="18.75">
      <c r="A23" s="111" t="s">
        <v>108</v>
      </c>
      <c r="B23" s="84"/>
      <c r="C23" s="110"/>
      <c r="D23" s="110"/>
      <c r="E23" s="84"/>
      <c r="F23" s="84"/>
      <c r="G23" s="84"/>
      <c r="H23" s="84"/>
      <c r="I23" s="84"/>
      <c r="J23" s="84"/>
      <c r="K23" s="125"/>
    </row>
    <row r="24" spans="1:11" ht="18.75">
      <c r="A24" s="111" t="s">
        <v>109</v>
      </c>
      <c r="B24" s="84"/>
      <c r="C24" s="110"/>
      <c r="D24" s="110"/>
      <c r="E24" s="84"/>
      <c r="F24" s="84"/>
      <c r="G24" s="84"/>
      <c r="H24" s="84"/>
      <c r="I24" s="84"/>
      <c r="J24" s="84"/>
      <c r="K24" s="125"/>
    </row>
    <row r="25" spans="1:11" ht="18.75">
      <c r="A25" s="111" t="s">
        <v>122</v>
      </c>
      <c r="B25" s="84"/>
      <c r="C25" s="110"/>
      <c r="D25" s="110"/>
      <c r="E25" s="84"/>
      <c r="F25" s="84"/>
      <c r="G25" s="84"/>
      <c r="H25" s="84"/>
      <c r="I25" s="84"/>
      <c r="J25" s="84"/>
      <c r="K25" s="125"/>
    </row>
    <row r="26" spans="1:11" ht="14.25">
      <c r="C26" s="96"/>
      <c r="D26" s="96"/>
    </row>
    <row r="27" spans="1:11" ht="15">
      <c r="A27" s="134" t="s">
        <v>49</v>
      </c>
      <c r="B27" s="85"/>
      <c r="C27" s="132"/>
      <c r="D27" s="132"/>
      <c r="E27" s="85"/>
      <c r="F27" s="85"/>
      <c r="G27" s="85"/>
      <c r="H27" s="85"/>
      <c r="I27" s="85"/>
      <c r="J27" s="85"/>
    </row>
    <row r="28" spans="1:11" ht="14.25">
      <c r="A28" s="133" t="s">
        <v>110</v>
      </c>
      <c r="B28" s="85"/>
      <c r="C28" s="132"/>
      <c r="D28" s="132"/>
      <c r="E28" s="85"/>
      <c r="F28" s="85"/>
      <c r="G28" s="85"/>
      <c r="H28" s="85"/>
      <c r="I28" s="85"/>
      <c r="J28" s="85"/>
    </row>
    <row r="29" spans="1:11" ht="14.25">
      <c r="A29" s="133" t="s">
        <v>111</v>
      </c>
      <c r="B29" s="85"/>
      <c r="C29" s="132"/>
      <c r="D29" s="132"/>
      <c r="E29" s="85"/>
      <c r="F29" s="85"/>
      <c r="G29" s="85"/>
      <c r="H29" s="85"/>
      <c r="I29" s="85"/>
      <c r="J29" s="85"/>
    </row>
    <row r="30" spans="1:11" ht="14.25">
      <c r="A30" s="133" t="s">
        <v>112</v>
      </c>
      <c r="B30" s="85"/>
      <c r="C30" s="132"/>
      <c r="D30" s="132"/>
      <c r="E30" s="85"/>
      <c r="F30" s="85"/>
      <c r="G30" s="85"/>
      <c r="H30" s="85"/>
      <c r="I30" s="85"/>
      <c r="J30" s="85"/>
      <c r="K30" s="125"/>
    </row>
    <row r="31" spans="1:11" ht="14.25">
      <c r="A31" s="133" t="s">
        <v>96</v>
      </c>
      <c r="B31" s="85"/>
      <c r="C31" s="85"/>
      <c r="D31" s="85"/>
      <c r="E31" s="85"/>
      <c r="F31" s="85"/>
      <c r="G31" s="85"/>
      <c r="H31" s="85"/>
      <c r="I31" s="85"/>
      <c r="J31" s="85"/>
      <c r="K31" s="125"/>
    </row>
    <row r="32" spans="1:11">
      <c r="K32" s="126"/>
    </row>
    <row r="33" spans="1:11" ht="15">
      <c r="A33" s="135" t="s">
        <v>115</v>
      </c>
      <c r="B33" s="84"/>
      <c r="C33" s="84"/>
      <c r="D33" s="84"/>
      <c r="E33" s="84"/>
      <c r="F33" s="84"/>
      <c r="G33" s="84"/>
      <c r="H33" s="84"/>
      <c r="I33" s="84"/>
      <c r="J33" s="84"/>
      <c r="K33" s="125"/>
    </row>
    <row r="34" spans="1:11" ht="14.25">
      <c r="A34" s="111" t="s">
        <v>69</v>
      </c>
      <c r="B34" s="84"/>
      <c r="C34" s="84"/>
      <c r="D34" s="84"/>
      <c r="E34" s="84"/>
      <c r="F34" s="84"/>
      <c r="G34" s="84"/>
      <c r="H34" s="84"/>
      <c r="I34" s="84"/>
      <c r="J34" s="84"/>
      <c r="K34" s="125"/>
    </row>
    <row r="35" spans="1:11" ht="14.25">
      <c r="A35" s="97"/>
      <c r="K35" s="125"/>
    </row>
    <row r="36" spans="1:11" ht="15">
      <c r="A36" s="134" t="s">
        <v>116</v>
      </c>
      <c r="B36" s="85"/>
      <c r="C36" s="85"/>
      <c r="D36" s="85"/>
      <c r="E36" s="85"/>
      <c r="F36" s="85"/>
      <c r="G36" s="85"/>
      <c r="H36" s="85"/>
      <c r="I36" s="85"/>
      <c r="J36" s="85"/>
    </row>
    <row r="37" spans="1:11" ht="14.25">
      <c r="A37" s="133" t="s">
        <v>119</v>
      </c>
      <c r="B37" s="85"/>
      <c r="C37" s="85"/>
      <c r="D37" s="85"/>
      <c r="E37" s="85"/>
      <c r="F37" s="85"/>
      <c r="G37" s="85"/>
      <c r="H37" s="85"/>
      <c r="I37" s="85"/>
      <c r="J37" s="85"/>
    </row>
    <row r="38" spans="1:11" ht="15">
      <c r="A38" s="76"/>
    </row>
    <row r="39" spans="1:11" ht="5.25" customHeight="1">
      <c r="A39" s="136"/>
      <c r="B39" s="92"/>
      <c r="C39" s="92"/>
      <c r="D39" s="92"/>
      <c r="E39" s="92"/>
      <c r="F39" s="92"/>
      <c r="G39" s="92"/>
      <c r="H39" s="92"/>
      <c r="I39" s="137"/>
      <c r="J39" s="73"/>
    </row>
    <row r="40" spans="1:11" ht="5.25" customHeight="1">
      <c r="A40" s="76"/>
      <c r="I40" s="127"/>
    </row>
    <row r="41" spans="1:11">
      <c r="A41" s="15"/>
      <c r="B41" s="15"/>
      <c r="C41" s="15"/>
      <c r="D41" s="15"/>
      <c r="E41" s="15"/>
      <c r="F41" s="15"/>
      <c r="G41" s="102"/>
      <c r="H41" s="15"/>
      <c r="J41" s="148" t="s">
        <v>114</v>
      </c>
    </row>
    <row r="42" spans="1:11">
      <c r="G42" s="102"/>
    </row>
    <row r="43" spans="1:11">
      <c r="G43" s="102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/>
  </sheetViews>
  <sheetFormatPr defaultColWidth="8.7109375" defaultRowHeight="12.75"/>
  <cols>
    <col min="1" max="1" width="27.5703125" style="15" customWidth="1"/>
    <col min="2" max="2" width="19.85546875" style="15" customWidth="1"/>
    <col min="3" max="3" width="17.28515625" style="15" customWidth="1"/>
    <col min="4" max="4" width="26.85546875" style="15" customWidth="1"/>
    <col min="5" max="5" width="19.5703125" style="15" customWidth="1"/>
    <col min="6" max="6" width="18.42578125" style="15" customWidth="1"/>
    <col min="7" max="7" width="19.140625" style="15" customWidth="1"/>
    <col min="8" max="8" width="13.7109375" style="15" customWidth="1"/>
    <col min="9" max="16384" width="8.7109375" style="15"/>
  </cols>
  <sheetData>
    <row r="1" spans="1:7" ht="33" customHeight="1">
      <c r="A1" s="36" t="s">
        <v>30</v>
      </c>
      <c r="G1" s="164" t="s">
        <v>18</v>
      </c>
    </row>
    <row r="2" spans="1:7" ht="19.5" customHeight="1">
      <c r="A2" s="36" t="s">
        <v>94</v>
      </c>
    </row>
    <row r="3" spans="1:7" ht="24.6" customHeight="1">
      <c r="A3" s="165" t="s">
        <v>7</v>
      </c>
      <c r="B3" s="224" t="str">
        <f>IF('pg 1'!C2="","",'pg 1'!C2)</f>
        <v>Seal Rock Water District</v>
      </c>
      <c r="C3" s="224"/>
      <c r="D3" s="154"/>
      <c r="E3" s="142" t="str">
        <f>IF(B23="","",B23)</f>
        <v/>
      </c>
      <c r="F3" s="155" t="str">
        <f>IF(B25="","",(B25))</f>
        <v/>
      </c>
    </row>
    <row r="4" spans="1:7" ht="24.6" customHeight="1">
      <c r="A4" s="165" t="s">
        <v>9</v>
      </c>
      <c r="B4" s="171" t="str">
        <f>IF('pg 1'!C3="","",'pg 1'!C3)</f>
        <v>00798</v>
      </c>
      <c r="C4" s="166" t="str">
        <f>IF(B4="","",(HYPERLINK("https://yourwater.oregon.gov/inventory.php?pwsno="&amp;B4,B4&amp;" Water System Profile on DataOnline")))</f>
        <v>00798 Water System Profile on DataOnline</v>
      </c>
      <c r="D4" s="153"/>
      <c r="E4" s="147"/>
      <c r="F4" s="142"/>
    </row>
    <row r="5" spans="1:7" ht="24.6" customHeight="1">
      <c r="A5" s="165" t="s">
        <v>10</v>
      </c>
      <c r="B5" s="171" t="str">
        <f>IF('pg 1'!C4="","",'pg 1'!C4)</f>
        <v>C</v>
      </c>
      <c r="C5" s="31" t="s">
        <v>92</v>
      </c>
      <c r="D5" s="55" t="s">
        <v>91</v>
      </c>
      <c r="E5" s="142"/>
      <c r="F5" s="142"/>
    </row>
    <row r="6" spans="1:7" ht="24.6" customHeight="1">
      <c r="A6" s="165" t="s">
        <v>1</v>
      </c>
      <c r="B6" s="171" t="str">
        <f>IF('pg 1'!G1="","",'pg 1'!G1)</f>
        <v>Lincoln</v>
      </c>
      <c r="C6" s="31" t="s">
        <v>89</v>
      </c>
      <c r="D6" s="55" t="s">
        <v>90</v>
      </c>
      <c r="E6" s="142"/>
      <c r="F6" s="142"/>
    </row>
    <row r="7" spans="1:7" ht="24.6" customHeight="1">
      <c r="A7" s="165" t="s">
        <v>11</v>
      </c>
      <c r="B7" s="172">
        <f>IF('pg 1'!G2="","",'pg 1'!G2)</f>
        <v>45870</v>
      </c>
      <c r="C7" s="17"/>
      <c r="D7" s="26"/>
      <c r="E7" s="26"/>
      <c r="F7" s="26"/>
    </row>
    <row r="8" spans="1:7" ht="24.6" customHeight="1">
      <c r="A8" s="17"/>
      <c r="B8" s="25"/>
      <c r="C8" s="17"/>
      <c r="D8" s="26"/>
      <c r="E8" s="26"/>
      <c r="F8" s="26"/>
    </row>
    <row r="9" spans="1:7" ht="30.95" customHeight="1">
      <c r="A9" s="222" t="s">
        <v>23</v>
      </c>
      <c r="B9" s="223"/>
      <c r="C9" s="27"/>
      <c r="D9" s="144" t="s">
        <v>95</v>
      </c>
      <c r="E9" s="28">
        <f>'pg 1'!E8</f>
        <v>0.09</v>
      </c>
      <c r="F9" s="145" t="s">
        <v>19</v>
      </c>
      <c r="G9" s="28">
        <f>'pg 1'!F8</f>
        <v>4</v>
      </c>
    </row>
    <row r="10" spans="1:7" ht="93" customHeight="1">
      <c r="A10" s="143" t="s">
        <v>12</v>
      </c>
      <c r="B10" s="143" t="s">
        <v>88</v>
      </c>
      <c r="C10" s="18" t="s">
        <v>37</v>
      </c>
      <c r="D10" s="143" t="s">
        <v>13</v>
      </c>
      <c r="E10" s="143" t="s">
        <v>87</v>
      </c>
      <c r="F10" s="18" t="s">
        <v>38</v>
      </c>
      <c r="G10" s="18" t="s">
        <v>39</v>
      </c>
    </row>
    <row r="11" spans="1:7" ht="26.1" customHeight="1">
      <c r="A11" s="19"/>
      <c r="B11" s="20"/>
      <c r="C11" s="21"/>
      <c r="D11" s="20"/>
      <c r="E11" s="21"/>
      <c r="F11" s="21"/>
      <c r="G11" s="21"/>
    </row>
    <row r="12" spans="1:7" ht="26.1" customHeight="1">
      <c r="A12" s="19"/>
      <c r="B12" s="20"/>
      <c r="C12" s="21"/>
      <c r="D12" s="20"/>
      <c r="E12" s="21"/>
      <c r="F12" s="21"/>
      <c r="G12" s="21"/>
    </row>
    <row r="13" spans="1:7" ht="26.1" customHeight="1">
      <c r="A13" s="19"/>
      <c r="B13" s="20"/>
      <c r="C13" s="21"/>
      <c r="D13" s="20"/>
      <c r="E13" s="21"/>
      <c r="F13" s="21"/>
      <c r="G13" s="21"/>
    </row>
    <row r="14" spans="1:7" ht="26.1" customHeight="1">
      <c r="A14" s="19"/>
      <c r="B14" s="20"/>
      <c r="C14" s="21"/>
      <c r="D14" s="20"/>
      <c r="E14" s="21"/>
      <c r="F14" s="21"/>
      <c r="G14" s="21"/>
    </row>
    <row r="15" spans="1:7" ht="26.1" customHeight="1">
      <c r="A15" s="19"/>
      <c r="B15" s="20"/>
      <c r="C15" s="21"/>
      <c r="D15" s="20"/>
      <c r="E15" s="21"/>
      <c r="F15" s="21"/>
      <c r="G15" s="21"/>
    </row>
    <row r="16" spans="1:7" ht="26.1" customHeight="1">
      <c r="A16" s="19"/>
      <c r="B16" s="20"/>
      <c r="C16" s="21"/>
      <c r="D16" s="20"/>
      <c r="E16" s="21"/>
      <c r="F16" s="21"/>
      <c r="G16" s="21"/>
    </row>
    <row r="17" spans="1:7" ht="26.1" customHeight="1">
      <c r="A17" s="161"/>
      <c r="B17" s="162"/>
      <c r="C17" s="163"/>
      <c r="D17" s="162"/>
      <c r="E17" s="163"/>
      <c r="F17" s="163"/>
      <c r="G17" s="163"/>
    </row>
    <row r="18" spans="1:7" ht="31.5" customHeight="1">
      <c r="A18" s="22" t="s">
        <v>14</v>
      </c>
      <c r="B18" s="23"/>
      <c r="C18" s="24"/>
      <c r="D18" s="24"/>
      <c r="E18" s="24"/>
      <c r="F18" s="24"/>
    </row>
    <row r="19" spans="1:7" ht="31.5" customHeight="1">
      <c r="A19" s="32"/>
      <c r="B19" s="32"/>
      <c r="C19" s="33"/>
      <c r="E19" s="146" t="s">
        <v>85</v>
      </c>
      <c r="F19" s="42"/>
    </row>
    <row r="20" spans="1:7" ht="31.5" customHeight="1">
      <c r="A20" s="32"/>
      <c r="B20" s="32"/>
      <c r="C20" s="33"/>
      <c r="E20" s="146" t="s">
        <v>86</v>
      </c>
      <c r="F20" s="42"/>
    </row>
    <row r="21" spans="1:7" ht="31.5" customHeight="1">
      <c r="A21" s="32"/>
      <c r="B21" s="32"/>
      <c r="C21" s="33"/>
      <c r="E21" s="146" t="s">
        <v>93</v>
      </c>
      <c r="F21" s="42"/>
    </row>
    <row r="22" spans="1:7" ht="31.5" customHeight="1">
      <c r="A22" s="32"/>
      <c r="B22" s="32"/>
      <c r="C22" s="33"/>
      <c r="E22" s="146"/>
      <c r="F22" s="152"/>
    </row>
    <row r="23" spans="1:7" ht="31.5" customHeight="1">
      <c r="A23" s="47" t="s">
        <v>15</v>
      </c>
      <c r="B23" s="45"/>
      <c r="C23" s="48" t="s">
        <v>8</v>
      </c>
      <c r="D23" s="49"/>
      <c r="E23" s="49"/>
      <c r="F23" s="49"/>
      <c r="G23" s="49"/>
    </row>
    <row r="24" spans="1:7" ht="31.5" customHeight="1">
      <c r="A24" s="47" t="s">
        <v>16</v>
      </c>
      <c r="B24" s="45"/>
      <c r="C24" s="50"/>
      <c r="D24" s="51" t="s">
        <v>6</v>
      </c>
      <c r="E24" s="52"/>
      <c r="F24" s="49"/>
      <c r="G24" s="49"/>
    </row>
    <row r="25" spans="1:7" ht="31.5" customHeight="1">
      <c r="A25" s="47" t="s">
        <v>17</v>
      </c>
      <c r="B25" s="46"/>
      <c r="C25" s="53"/>
      <c r="D25" s="51" t="s">
        <v>20</v>
      </c>
      <c r="E25" s="54"/>
      <c r="F25" s="49"/>
      <c r="G25" s="49"/>
    </row>
    <row r="26" spans="1:7" ht="31.5" customHeight="1">
      <c r="A26" s="47"/>
      <c r="B26" s="149"/>
      <c r="C26" s="49"/>
      <c r="D26" s="51"/>
      <c r="E26" s="150"/>
      <c r="F26" s="49"/>
      <c r="G26" s="49"/>
    </row>
    <row r="27" spans="1:7" ht="31.5" customHeight="1">
      <c r="A27" s="47"/>
      <c r="B27" s="149"/>
      <c r="C27" s="49"/>
      <c r="D27" s="51"/>
      <c r="E27" s="150"/>
      <c r="F27" s="49"/>
      <c r="G27" s="49"/>
    </row>
    <row r="28" spans="1:7" ht="92.25" customHeight="1">
      <c r="A28" s="221" t="s">
        <v>103</v>
      </c>
      <c r="B28" s="221"/>
      <c r="C28" s="221"/>
      <c r="D28" s="221"/>
      <c r="E28" s="221"/>
      <c r="F28" s="221"/>
      <c r="G28" s="221"/>
    </row>
    <row r="29" spans="1:7" ht="50.25" customHeight="1">
      <c r="A29" s="151"/>
      <c r="B29" s="151"/>
      <c r="C29" s="151"/>
      <c r="D29" s="151"/>
      <c r="E29" s="151"/>
      <c r="F29" s="151"/>
      <c r="G29" s="151"/>
    </row>
    <row r="30" spans="1:7" ht="15.75">
      <c r="A30" s="56" t="s">
        <v>40</v>
      </c>
    </row>
    <row r="31" spans="1:7" ht="15">
      <c r="A31" s="55" t="s">
        <v>41</v>
      </c>
      <c r="G31" s="60" t="s">
        <v>97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6BC374E06734FBA384DE7DE5C4282" ma:contentTypeVersion="12" ma:contentTypeDescription="Create a new document." ma:contentTypeScope="" ma:versionID="55fd61bbbc4d88e35b2cb617bb0b4c37">
  <xsd:schema xmlns:xsd="http://www.w3.org/2001/XMLSchema" xmlns:xs="http://www.w3.org/2001/XMLSchema" xmlns:p="http://schemas.microsoft.com/office/2006/metadata/properties" xmlns:ns1="http://schemas.microsoft.com/sharepoint/v3" xmlns:ns2="98000937-51d4-4125-8c37-55d57d3060bc" xmlns:ns3="cbbf5116-cbf3-4a77-9b69-168f3aa09a43" targetNamespace="http://schemas.microsoft.com/office/2006/metadata/properties" ma:root="true" ma:fieldsID="f15a7e913981f862fbf04db7d6312687" ns1:_="" ns2:_="" ns3:_="">
    <xsd:import namespace="http://schemas.microsoft.com/sharepoint/v3"/>
    <xsd:import namespace="98000937-51d4-4125-8c37-55d57d3060bc"/>
    <xsd:import namespace="cbbf5116-cbf3-4a77-9b69-168f3aa09a43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4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5" nillable="true" ma:displayName="Scheduling End Date" ma:description="" ma:hidden="true" ma:internalName="PublishingExpirationDate">
      <xsd:simpleType>
        <xsd:restriction base="dms:Unknown"/>
      </xsd:simpleType>
    </xsd:element>
    <xsd:element name="URL" ma:index="1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00937-51d4-4125-8c37-55d57d3060bc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internalName="IACategory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internalName="IATopic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internalName="IASubtopic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bf5116-cbf3-4a77-9b69-168f3aa09a43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98000937-51d4-4125-8c37-55d57d3060bc">Public Health</IACategory>
    <IASubtopic xmlns="98000937-51d4-4125-8c37-55d57d3060bc">Clean Water</IASubtopic>
    <DocumentExpirationDate xmlns="98000937-51d4-4125-8c37-55d57d3060bc">2018-10-31T07:00:00+00:00</DocumentExpirationDate>
    <Meta_x0020_Description xmlns="cbbf5116-cbf3-4a77-9b69-168f3aa09a43" xsi:nil="true"/>
    <Meta_x0020_Keywords xmlns="cbbf5116-cbf3-4a77-9b69-168f3aa09a43" xsi:nil="true"/>
    <IATopic xmlns="98000937-51d4-4125-8c37-55d57d3060bc">Public Health - Environment</IATopic>
    <URL xmlns="http://schemas.microsoft.com/sharepoint/v3">
      <Url>https://www.oregon.gov/oha/PH/HEALTHYENVIRONMENTS/DRINKINGWATER/MONITORING/Documents/turb-alt-unfiltered.xls</Url>
      <Description>CT Calculator2008</Description>
    </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8FEE3B4-6656-4247-A548-CE98ACD3E3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8000937-51d4-4125-8c37-55d57d3060bc"/>
    <ds:schemaRef ds:uri="cbbf5116-cbf3-4a77-9b69-168f3aa09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61606CC-6015-4DDE-973A-D9FAD8BBA95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98000937-51d4-4125-8c37-55d57d3060bc"/>
    <ds:schemaRef ds:uri="http://schemas.openxmlformats.org/package/2006/metadata/core-properties"/>
    <ds:schemaRef ds:uri="cbbf5116-cbf3-4a77-9b69-168f3aa09a43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creator>Operator</dc:creator>
  <cp:lastModifiedBy>WEIS Diane</cp:lastModifiedBy>
  <cp:lastPrinted>2023-08-04T18:04:43Z</cp:lastPrinted>
  <dcterms:created xsi:type="dcterms:W3CDTF">2008-11-12T20:47:25Z</dcterms:created>
  <dcterms:modified xsi:type="dcterms:W3CDTF">2025-09-03T16:23:28Z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</Properties>
</file>