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"/>
    </mc:Choice>
  </mc:AlternateContent>
  <xr:revisionPtr revIDLastSave="0" documentId="13_ncr:1_{EBA71C41-74CE-4784-8BAE-102AA90B074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O39" i="1"/>
  <c r="J43" i="1"/>
  <c r="P39" i="1" l="1"/>
  <c r="O31" i="1"/>
  <c r="O32" i="1"/>
  <c r="O33" i="1"/>
  <c r="O34" i="1"/>
  <c r="O35" i="1"/>
  <c r="O36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<sst xmlns="http://schemas.openxmlformats.org/spreadsheetml/2006/main" count="181" uniqueCount="65">
  <si>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</si>
  <si>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</si>
  <si>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</si>
  <si>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</si>
  <si>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</si>
  <si>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</si>
  <si>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</si>
  <si>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</si>
  <si>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</si>
  <si>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</si>
  <si>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</si>
  <si>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</si>
  <si>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</si>
  <si>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</si>
  <si>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</si>
  <si>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</si>
  <si>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</si>
  <si>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</si>
  <si>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</si>
  <si>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</si>
  <si>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</si>
  <si>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</si>
  <si>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</si>
  <si>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</si>
  <si>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</si>
  <si>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</si>
  <si>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</si>
  <si>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</si>
  <si>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</si>
  <si>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</si>
  <si>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</si>
  <si>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</si>
  <si>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</si>
  <si>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</si>
  <si>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</si>
  <si>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</si>
  <si>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</si>
  <si>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</si>
  <si>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</si>
  <si>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</si>
  <si>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</si>
  <si>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</si>
  <si>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</si>
  <si>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</si>
  <si>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</si>
  <si>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</si>
  <si>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</si>
  <si>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</si>
  <si>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</si>
  <si>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</si>
  <si>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</si>
  <si>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</si>
  <si>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</si>
  <si>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</si>
  <si>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</si>
  <si>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</si>
  <si>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</si>
  <si>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95% of 4 hr  turbidity readings &lt;/= 0.3 NTU?           Yes</t>
  </si>
  <si>
    <t>All the 4 hr turbidity readings &lt;/= 1.0 NTU?      Yes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</si>
  <si>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Yes</t>
    </r>
  </si>
  <si>
    <t>CT's met everyday?   Yes</t>
  </si>
  <si>
    <t xml:space="preserve">  &gt;/= 0.2 mg/L  Yes</t>
  </si>
  <si>
    <t>Jaegar Howatt</t>
  </si>
  <si>
    <t>T-448091</t>
  </si>
  <si>
    <t>541-570-7561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</si>
</sst>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4" fontId="7" fillId="0" borderId="1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45</xdr:row>
      <xdr:rowOff>171450</xdr:rowOff>
    </xdr:from>
    <xdr:to>
      <xdr:col>14</xdr:col>
      <xdr:colOff>607477</xdr:colOff>
      <xdr:row>47</xdr:row>
      <xdr:rowOff>103780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FE42A-977C-31BF-7AC8-A13F5863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00" y="10248900"/>
          <a:ext cx="1293277" cy="456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topLeftCell="A17" zoomScaleNormal="75" workbookViewId="0">
      <selection activeCell="H47" sqref="H47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9" t="s">
        <v>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24" ht="18" x14ac:dyDescent="0.25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51">
        <v>45352</v>
      </c>
      <c r="L4" s="151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7" t="s">
        <v>0</v>
      </c>
      <c r="C6" s="147"/>
      <c r="D6" s="147"/>
      <c r="E6" s="147"/>
      <c r="F6" s="147"/>
      <c r="G6" s="147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2" t="s">
        <v>56</v>
      </c>
      <c r="C9" s="127">
        <v>0.02</v>
      </c>
      <c r="D9" s="127">
        <v>0.02</v>
      </c>
      <c r="E9" s="48">
        <v>0.02</v>
      </c>
      <c r="F9" s="127">
        <v>0.02</v>
      </c>
      <c r="G9" s="128" t="s">
        <v>56</v>
      </c>
      <c r="H9" s="50">
        <v>0.02</v>
      </c>
      <c r="I9" s="51">
        <v>1857</v>
      </c>
      <c r="J9" s="47">
        <v>0.64</v>
      </c>
      <c r="K9" s="52">
        <f t="shared" ref="K9:K36" si="0">(1000/((I9/448.8)/(X9*8))/60)*0.94</f>
        <v>151.45288099084544</v>
      </c>
      <c r="L9" s="53">
        <f t="shared" ref="L9:L36" si="1">J9*K9</f>
        <v>96.929843834141082</v>
      </c>
      <c r="M9" s="54">
        <v>9.6</v>
      </c>
      <c r="N9" s="49">
        <v>7.46</v>
      </c>
      <c r="O9" s="55">
        <f>IF(M9&lt;12.5,(0.353*$Q$4)*(12.006+EXP(2.46-0.073*M9+0.125*J9+0.389*N9)),(0.361*$Q$4)*(-2.261+EXP(2.69-0.065*M9+0.111*J9+0.361*N9)))</f>
        <v>22.339734031681026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130" t="s">
        <v>56</v>
      </c>
      <c r="C10" s="129" t="s">
        <v>56</v>
      </c>
      <c r="D10" s="129" t="s">
        <v>56</v>
      </c>
      <c r="E10" s="129">
        <v>0.02</v>
      </c>
      <c r="F10" s="129">
        <v>0.02</v>
      </c>
      <c r="G10" s="129">
        <v>0.03</v>
      </c>
      <c r="H10" s="50">
        <v>0.03</v>
      </c>
      <c r="I10" s="61">
        <v>1870</v>
      </c>
      <c r="J10" s="58">
        <v>0.61</v>
      </c>
      <c r="K10" s="62">
        <f t="shared" si="0"/>
        <v>150.39999999999998</v>
      </c>
      <c r="L10" s="53">
        <f t="shared" si="1"/>
        <v>91.743999999999986</v>
      </c>
      <c r="M10" s="63">
        <v>11.7</v>
      </c>
      <c r="N10" s="60">
        <v>7.62</v>
      </c>
      <c r="O10" s="55">
        <f t="shared" ref="O10:O39" si="3">IF(M10&lt;12.5,(0.353*$Q$4)*(12.006+EXP(2.46-0.073*M10+0.125*J10+0.389*N10)),(0.361*$Q$4)*(-2.261+EXP(2.69-0.065*M10+0.111*J10+0.361*N10)))</f>
        <v>20.510687667987337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30">
        <v>0.02</v>
      </c>
      <c r="C11" s="129" t="s">
        <v>56</v>
      </c>
      <c r="D11" s="129" t="s">
        <v>56</v>
      </c>
      <c r="E11" s="59">
        <v>0.02</v>
      </c>
      <c r="F11" s="129" t="s">
        <v>56</v>
      </c>
      <c r="G11" s="131" t="s">
        <v>56</v>
      </c>
      <c r="H11" s="50">
        <v>0.03</v>
      </c>
      <c r="I11" s="61">
        <v>1892</v>
      </c>
      <c r="J11" s="58">
        <v>0.59</v>
      </c>
      <c r="K11" s="62">
        <f t="shared" si="0"/>
        <v>148.65116279069767</v>
      </c>
      <c r="L11" s="53">
        <f t="shared" si="1"/>
        <v>87.704186046511623</v>
      </c>
      <c r="M11" s="63">
        <v>9.5</v>
      </c>
      <c r="N11" s="60">
        <v>7.7</v>
      </c>
      <c r="O11" s="55">
        <f t="shared" si="3"/>
        <v>24.34178807643347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30" t="s">
        <v>56</v>
      </c>
      <c r="C12" s="129" t="s">
        <v>56</v>
      </c>
      <c r="D12" s="129">
        <v>0.03</v>
      </c>
      <c r="E12" s="59">
        <v>0.02</v>
      </c>
      <c r="F12" s="59">
        <v>0.02</v>
      </c>
      <c r="G12" s="131" t="s">
        <v>56</v>
      </c>
      <c r="H12" s="50">
        <v>0.03</v>
      </c>
      <c r="I12" s="61">
        <v>1860</v>
      </c>
      <c r="J12" s="58">
        <v>0.56999999999999995</v>
      </c>
      <c r="K12" s="62">
        <f t="shared" si="0"/>
        <v>151.20860215053764</v>
      </c>
      <c r="L12" s="53">
        <f t="shared" si="1"/>
        <v>86.188903225806456</v>
      </c>
      <c r="M12" s="63">
        <v>10.1</v>
      </c>
      <c r="N12" s="60">
        <v>7.71</v>
      </c>
      <c r="O12" s="55">
        <f t="shared" si="3"/>
        <v>23.419027575618472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130" t="s">
        <v>56</v>
      </c>
      <c r="C13" s="129" t="s">
        <v>56</v>
      </c>
      <c r="D13" s="129" t="s">
        <v>56</v>
      </c>
      <c r="E13" s="59">
        <v>0.02</v>
      </c>
      <c r="F13" s="59">
        <v>0.02</v>
      </c>
      <c r="G13" s="131">
        <v>0.02</v>
      </c>
      <c r="H13" s="50">
        <v>0.05</v>
      </c>
      <c r="I13" s="61">
        <v>1881</v>
      </c>
      <c r="J13" s="58">
        <v>0.51</v>
      </c>
      <c r="K13" s="62">
        <f t="shared" si="0"/>
        <v>149.5204678362573</v>
      </c>
      <c r="L13" s="53">
        <f t="shared" si="1"/>
        <v>76.255438596491217</v>
      </c>
      <c r="M13" s="63">
        <v>9.6</v>
      </c>
      <c r="N13" s="60">
        <v>7.72</v>
      </c>
      <c r="O13" s="55">
        <f t="shared" si="3"/>
        <v>24.131231534995955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58">
        <v>0.02</v>
      </c>
      <c r="C14" s="129" t="s">
        <v>56</v>
      </c>
      <c r="D14" s="129" t="s">
        <v>56</v>
      </c>
      <c r="E14" s="59">
        <v>0.04</v>
      </c>
      <c r="F14" s="59">
        <v>0.02</v>
      </c>
      <c r="G14" s="131">
        <v>0.02</v>
      </c>
      <c r="H14" s="50">
        <v>0.2</v>
      </c>
      <c r="I14" s="61">
        <v>1883</v>
      </c>
      <c r="J14" s="58">
        <v>0.48</v>
      </c>
      <c r="K14" s="62">
        <f t="shared" si="0"/>
        <v>149.36165693043014</v>
      </c>
      <c r="L14" s="53">
        <f t="shared" si="1"/>
        <v>71.69359532660647</v>
      </c>
      <c r="M14" s="63">
        <v>10.8</v>
      </c>
      <c r="N14" s="60">
        <v>7.46</v>
      </c>
      <c r="O14" s="55">
        <f t="shared" si="3"/>
        <v>20.27695663350401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30" t="s">
        <v>56</v>
      </c>
      <c r="C15" s="129" t="s">
        <v>56</v>
      </c>
      <c r="D15" s="129" t="s">
        <v>56</v>
      </c>
      <c r="E15" s="59">
        <v>0.02</v>
      </c>
      <c r="F15" s="129" t="s">
        <v>56</v>
      </c>
      <c r="G15" s="131" t="s">
        <v>56</v>
      </c>
      <c r="H15" s="50">
        <v>0.12</v>
      </c>
      <c r="I15" s="61">
        <v>1859</v>
      </c>
      <c r="J15" s="58">
        <v>0.76</v>
      </c>
      <c r="K15" s="62">
        <f t="shared" si="0"/>
        <v>151.28994082840237</v>
      </c>
      <c r="L15" s="53">
        <f t="shared" si="1"/>
        <v>114.98035502958579</v>
      </c>
      <c r="M15" s="63">
        <v>10.199999999999999</v>
      </c>
      <c r="N15" s="60">
        <v>7.45</v>
      </c>
      <c r="O15" s="55">
        <f t="shared" si="3"/>
        <v>21.689407661897668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130" t="s">
        <v>56</v>
      </c>
      <c r="C16" s="129" t="s">
        <v>56</v>
      </c>
      <c r="D16" s="59">
        <v>0.02</v>
      </c>
      <c r="E16" s="129">
        <v>0.02</v>
      </c>
      <c r="F16" s="59">
        <v>0.02</v>
      </c>
      <c r="G16" s="131" t="s">
        <v>56</v>
      </c>
      <c r="H16" s="50">
        <v>0.02</v>
      </c>
      <c r="I16" s="61">
        <v>1868</v>
      </c>
      <c r="J16" s="58">
        <v>0.77</v>
      </c>
      <c r="K16" s="62">
        <f t="shared" si="0"/>
        <v>150.5610278372591</v>
      </c>
      <c r="L16" s="53">
        <f t="shared" si="1"/>
        <v>115.93199143468951</v>
      </c>
      <c r="M16" s="63">
        <v>9.6</v>
      </c>
      <c r="N16" s="60">
        <v>7.39</v>
      </c>
      <c r="O16" s="55">
        <f t="shared" si="3"/>
        <v>22.118925477190171</v>
      </c>
      <c r="P16" s="64" t="str">
        <f t="shared" si="2"/>
        <v>Y</v>
      </c>
      <c r="Q16" s="64"/>
      <c r="X16" s="1">
        <v>5</v>
      </c>
    </row>
    <row r="17" spans="1:24" ht="20.100000000000001" customHeight="1" x14ac:dyDescent="0.2">
      <c r="A17" s="57">
        <v>9</v>
      </c>
      <c r="B17" s="130" t="s">
        <v>56</v>
      </c>
      <c r="C17" s="129" t="s">
        <v>56</v>
      </c>
      <c r="D17" s="129" t="s">
        <v>56</v>
      </c>
      <c r="E17" s="59">
        <v>0.02</v>
      </c>
      <c r="F17" s="59">
        <v>0.02</v>
      </c>
      <c r="G17" s="131" t="s">
        <v>56</v>
      </c>
      <c r="H17" s="50">
        <v>0.03</v>
      </c>
      <c r="I17" s="61">
        <v>1872</v>
      </c>
      <c r="J17" s="58">
        <v>0.77</v>
      </c>
      <c r="K17" s="62">
        <f t="shared" si="0"/>
        <v>150.23931623931625</v>
      </c>
      <c r="L17" s="53">
        <f t="shared" si="1"/>
        <v>115.68427350427352</v>
      </c>
      <c r="M17" s="63">
        <v>10.3</v>
      </c>
      <c r="N17" s="60">
        <v>7.65</v>
      </c>
      <c r="O17" s="55">
        <f t="shared" si="3"/>
        <v>23.145181586932623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130" t="s">
        <v>56</v>
      </c>
      <c r="C18" s="129" t="s">
        <v>56</v>
      </c>
      <c r="D18" s="59">
        <v>0.02</v>
      </c>
      <c r="E18" s="59">
        <v>0.02</v>
      </c>
      <c r="F18" s="118" t="s">
        <v>56</v>
      </c>
      <c r="G18" s="131" t="s">
        <v>56</v>
      </c>
      <c r="H18" s="50">
        <v>0.02</v>
      </c>
      <c r="I18" s="61">
        <v>1876</v>
      </c>
      <c r="J18" s="58">
        <v>0.74</v>
      </c>
      <c r="K18" s="62">
        <f t="shared" si="0"/>
        <v>149.91897654584221</v>
      </c>
      <c r="L18" s="53">
        <f t="shared" si="1"/>
        <v>110.94004264392323</v>
      </c>
      <c r="M18" s="63">
        <v>9.5</v>
      </c>
      <c r="N18" s="60">
        <v>7.75</v>
      </c>
      <c r="O18" s="55">
        <f t="shared" si="3"/>
        <v>25.207118921742502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130" t="s">
        <v>56</v>
      </c>
      <c r="C19" s="59">
        <v>0.02</v>
      </c>
      <c r="D19" s="59">
        <v>0.02</v>
      </c>
      <c r="E19" s="59">
        <v>0.02</v>
      </c>
      <c r="F19" s="59">
        <v>0.03</v>
      </c>
      <c r="G19" s="60">
        <v>0.02</v>
      </c>
      <c r="H19" s="50">
        <v>0.15</v>
      </c>
      <c r="I19" s="61">
        <v>1869</v>
      </c>
      <c r="J19" s="58">
        <v>0.75</v>
      </c>
      <c r="K19" s="62">
        <f t="shared" si="0"/>
        <v>150.48047084002141</v>
      </c>
      <c r="L19" s="53">
        <f t="shared" si="1"/>
        <v>112.86035313001605</v>
      </c>
      <c r="M19" s="63">
        <v>9.8000000000000007</v>
      </c>
      <c r="N19" s="60">
        <v>7.73</v>
      </c>
      <c r="O19" s="55">
        <f t="shared" si="3"/>
        <v>24.559968213991041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58">
        <v>0.02</v>
      </c>
      <c r="C20" s="129" t="s">
        <v>56</v>
      </c>
      <c r="D20" s="129" t="s">
        <v>56</v>
      </c>
      <c r="E20" s="129" t="s">
        <v>56</v>
      </c>
      <c r="F20" s="129" t="s">
        <v>56</v>
      </c>
      <c r="G20" s="60">
        <v>0.02</v>
      </c>
      <c r="H20" s="50">
        <v>0.03</v>
      </c>
      <c r="I20" s="61">
        <v>1882</v>
      </c>
      <c r="J20" s="58">
        <v>0.74</v>
      </c>
      <c r="K20" s="62">
        <f t="shared" si="0"/>
        <v>149.44102019128587</v>
      </c>
      <c r="L20" s="53">
        <f t="shared" si="1"/>
        <v>110.58635494155155</v>
      </c>
      <c r="M20" s="63">
        <v>9.5</v>
      </c>
      <c r="N20" s="60">
        <v>7.73</v>
      </c>
      <c r="O20" s="55">
        <f t="shared" si="3"/>
        <v>25.028190748663395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58">
        <v>2.3E-2</v>
      </c>
      <c r="C21" s="129" t="s">
        <v>56</v>
      </c>
      <c r="D21" s="129" t="s">
        <v>56</v>
      </c>
      <c r="E21" s="129" t="s">
        <v>56</v>
      </c>
      <c r="F21" s="59">
        <v>0.03</v>
      </c>
      <c r="G21" s="60">
        <v>0.02</v>
      </c>
      <c r="H21" s="50">
        <v>0.03</v>
      </c>
      <c r="I21" s="61">
        <v>1877</v>
      </c>
      <c r="J21" s="58">
        <v>0.76</v>
      </c>
      <c r="K21" s="62">
        <f t="shared" si="0"/>
        <v>149.83910495471494</v>
      </c>
      <c r="L21" s="53">
        <f t="shared" si="1"/>
        <v>113.87771976558335</v>
      </c>
      <c r="M21" s="63">
        <v>11</v>
      </c>
      <c r="N21" s="60">
        <v>7.49</v>
      </c>
      <c r="O21" s="55">
        <f t="shared" si="3"/>
        <v>20.868718596367426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130" t="s">
        <v>56</v>
      </c>
      <c r="C22" s="129" t="s">
        <v>56</v>
      </c>
      <c r="D22" s="129" t="s">
        <v>56</v>
      </c>
      <c r="E22" s="59">
        <v>0.02</v>
      </c>
      <c r="F22" s="59">
        <v>0.02</v>
      </c>
      <c r="G22" s="131" t="s">
        <v>56</v>
      </c>
      <c r="H22" s="50">
        <v>0.02</v>
      </c>
      <c r="I22" s="61">
        <v>1873</v>
      </c>
      <c r="J22" s="58">
        <v>0.76</v>
      </c>
      <c r="K22" s="62">
        <f t="shared" si="0"/>
        <v>150.15910304324615</v>
      </c>
      <c r="L22" s="53">
        <f t="shared" si="1"/>
        <v>114.12091831286708</v>
      </c>
      <c r="M22" s="63">
        <v>10.3</v>
      </c>
      <c r="N22" s="60">
        <v>7.48</v>
      </c>
      <c r="O22" s="55">
        <f t="shared" si="3"/>
        <v>21.775117224545674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130" t="s">
        <v>56</v>
      </c>
      <c r="C23" s="129" t="s">
        <v>56</v>
      </c>
      <c r="D23" s="129" t="s">
        <v>56</v>
      </c>
      <c r="E23" s="59">
        <v>0.02</v>
      </c>
      <c r="F23" s="129" t="s">
        <v>56</v>
      </c>
      <c r="G23" s="131" t="s">
        <v>56</v>
      </c>
      <c r="H23" s="50">
        <v>0.03</v>
      </c>
      <c r="I23" s="61">
        <v>1869</v>
      </c>
      <c r="J23" s="58">
        <v>0.76</v>
      </c>
      <c r="K23" s="62">
        <f t="shared" si="0"/>
        <v>150.48047084002141</v>
      </c>
      <c r="L23" s="53">
        <f t="shared" si="1"/>
        <v>114.36515783841628</v>
      </c>
      <c r="M23" s="63">
        <v>10.1</v>
      </c>
      <c r="N23" s="60">
        <v>7.64</v>
      </c>
      <c r="O23" s="55">
        <f t="shared" si="3"/>
        <v>23.345032511063454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130" t="s">
        <v>56</v>
      </c>
      <c r="C24" s="129" t="s">
        <v>56</v>
      </c>
      <c r="D24" s="59">
        <v>0.03</v>
      </c>
      <c r="E24" s="59">
        <v>0.02</v>
      </c>
      <c r="F24" s="59">
        <v>0.02</v>
      </c>
      <c r="G24" s="60">
        <v>0.02</v>
      </c>
      <c r="H24" s="50">
        <v>0.03</v>
      </c>
      <c r="I24" s="61">
        <v>1915</v>
      </c>
      <c r="J24" s="58">
        <v>0.72</v>
      </c>
      <c r="K24" s="62">
        <f t="shared" si="0"/>
        <v>146.86579634464755</v>
      </c>
      <c r="L24" s="53">
        <f t="shared" si="1"/>
        <v>105.74337336814624</v>
      </c>
      <c r="M24" s="63">
        <v>10.5</v>
      </c>
      <c r="N24" s="60">
        <v>7.67</v>
      </c>
      <c r="O24" s="55">
        <f t="shared" si="3"/>
        <v>22.87215825875851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58">
        <v>0.02</v>
      </c>
      <c r="C25" s="129" t="s">
        <v>56</v>
      </c>
      <c r="D25" s="59">
        <v>0.02</v>
      </c>
      <c r="E25" s="129" t="s">
        <v>56</v>
      </c>
      <c r="F25" s="129" t="s">
        <v>56</v>
      </c>
      <c r="G25" s="131" t="s">
        <v>56</v>
      </c>
      <c r="H25" s="50">
        <v>0.02</v>
      </c>
      <c r="I25" s="61">
        <v>1839</v>
      </c>
      <c r="J25" s="58">
        <v>0.76</v>
      </c>
      <c r="K25" s="62">
        <f t="shared" si="0"/>
        <v>152.93529091897767</v>
      </c>
      <c r="L25" s="53">
        <f t="shared" si="1"/>
        <v>116.23082109842304</v>
      </c>
      <c r="M25" s="63">
        <v>10.5</v>
      </c>
      <c r="N25" s="60">
        <v>7.6</v>
      </c>
      <c r="O25" s="55">
        <f t="shared" si="3"/>
        <v>22.415906885022668</v>
      </c>
      <c r="P25" s="64" t="str">
        <f t="shared" si="2"/>
        <v>Y</v>
      </c>
      <c r="Q25" s="64"/>
      <c r="X25" s="1">
        <v>5</v>
      </c>
    </row>
    <row r="26" spans="1:24" ht="20.100000000000001" customHeight="1" x14ac:dyDescent="0.2">
      <c r="A26" s="57">
        <v>18</v>
      </c>
      <c r="B26" s="130" t="s">
        <v>56</v>
      </c>
      <c r="C26" s="129" t="s">
        <v>56</v>
      </c>
      <c r="D26" s="59">
        <v>0.02</v>
      </c>
      <c r="E26" s="59">
        <v>0.02</v>
      </c>
      <c r="F26" s="59">
        <v>0.02</v>
      </c>
      <c r="G26" s="60">
        <v>0.02</v>
      </c>
      <c r="H26" s="50">
        <v>0.03</v>
      </c>
      <c r="I26" s="61">
        <v>1878</v>
      </c>
      <c r="J26" s="58">
        <v>0.75</v>
      </c>
      <c r="K26" s="62">
        <f t="shared" si="0"/>
        <v>149.75931842385518</v>
      </c>
      <c r="L26" s="53">
        <f t="shared" si="1"/>
        <v>112.31948881789138</v>
      </c>
      <c r="M26" s="63">
        <v>10.5</v>
      </c>
      <c r="N26" s="60">
        <v>7.82</v>
      </c>
      <c r="O26" s="55">
        <f t="shared" si="3"/>
        <v>24.201783309743359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130" t="s">
        <v>56</v>
      </c>
      <c r="C27" s="130" t="s">
        <v>56</v>
      </c>
      <c r="D27" s="130" t="s">
        <v>56</v>
      </c>
      <c r="E27" s="58">
        <v>0.02</v>
      </c>
      <c r="F27" s="58">
        <v>0.02</v>
      </c>
      <c r="G27" s="133" t="s">
        <v>56</v>
      </c>
      <c r="H27" s="65">
        <v>0.04</v>
      </c>
      <c r="I27" s="61">
        <v>1869</v>
      </c>
      <c r="J27" s="58">
        <v>0.74</v>
      </c>
      <c r="K27" s="62">
        <f t="shared" si="0"/>
        <v>150.48047084002141</v>
      </c>
      <c r="L27" s="53">
        <f t="shared" si="1"/>
        <v>111.35554842161584</v>
      </c>
      <c r="M27" s="63">
        <v>11.5</v>
      </c>
      <c r="N27" s="58">
        <v>7.56</v>
      </c>
      <c r="O27" s="55">
        <f t="shared" si="3"/>
        <v>20.649328744914175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130" t="s">
        <v>56</v>
      </c>
      <c r="C28" s="129" t="s">
        <v>56</v>
      </c>
      <c r="D28" s="129" t="s">
        <v>56</v>
      </c>
      <c r="E28" s="59">
        <v>0.02</v>
      </c>
      <c r="F28" s="129" t="s">
        <v>56</v>
      </c>
      <c r="G28" s="131" t="s">
        <v>56</v>
      </c>
      <c r="H28" s="50">
        <v>0.03</v>
      </c>
      <c r="I28" s="61">
        <v>1873</v>
      </c>
      <c r="J28" s="58">
        <v>0.76</v>
      </c>
      <c r="K28" s="62">
        <f t="shared" si="0"/>
        <v>150.15910304324615</v>
      </c>
      <c r="L28" s="53">
        <f t="shared" si="1"/>
        <v>114.12091831286708</v>
      </c>
      <c r="M28" s="63">
        <v>13.5</v>
      </c>
      <c r="N28" s="60">
        <v>7.68</v>
      </c>
      <c r="O28" s="55">
        <f t="shared" si="3"/>
        <v>18.838125300676417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130" t="s">
        <v>56</v>
      </c>
      <c r="C29" s="129" t="s">
        <v>56</v>
      </c>
      <c r="D29" s="59">
        <v>0.02</v>
      </c>
      <c r="E29" s="59">
        <v>0.02</v>
      </c>
      <c r="F29" s="59">
        <v>0.02</v>
      </c>
      <c r="G29" s="131" t="s">
        <v>56</v>
      </c>
      <c r="H29" s="50">
        <v>0.03</v>
      </c>
      <c r="I29" s="61">
        <v>1869</v>
      </c>
      <c r="J29" s="58">
        <v>0.74</v>
      </c>
      <c r="K29" s="62">
        <f t="shared" si="0"/>
        <v>150.48047084002141</v>
      </c>
      <c r="L29" s="53">
        <f t="shared" si="1"/>
        <v>111.35554842161584</v>
      </c>
      <c r="M29" s="63">
        <v>11.2</v>
      </c>
      <c r="N29" s="60">
        <v>7.56</v>
      </c>
      <c r="O29" s="55">
        <f t="shared" si="3"/>
        <v>21.059617920701101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130" t="s">
        <v>56</v>
      </c>
      <c r="C30" s="129" t="s">
        <v>56</v>
      </c>
      <c r="D30" s="129" t="s">
        <v>56</v>
      </c>
      <c r="E30" s="59">
        <v>0.02</v>
      </c>
      <c r="F30" s="59">
        <v>0.02</v>
      </c>
      <c r="G30" s="60">
        <v>0.02</v>
      </c>
      <c r="H30" s="50">
        <v>0.03</v>
      </c>
      <c r="I30" s="61">
        <v>1881</v>
      </c>
      <c r="J30" s="58">
        <v>0.7</v>
      </c>
      <c r="K30" s="62">
        <f t="shared" si="0"/>
        <v>149.5204678362573</v>
      </c>
      <c r="L30" s="53">
        <f t="shared" si="1"/>
        <v>104.6643274853801</v>
      </c>
      <c r="M30" s="63">
        <v>13.2</v>
      </c>
      <c r="N30" s="60">
        <v>7.88</v>
      </c>
      <c r="O30" s="55">
        <f t="shared" si="3"/>
        <v>20.546433050876743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58">
        <v>0.02</v>
      </c>
      <c r="C31" s="129" t="s">
        <v>56</v>
      </c>
      <c r="D31" s="129" t="s">
        <v>56</v>
      </c>
      <c r="E31" s="129" t="s">
        <v>56</v>
      </c>
      <c r="F31" s="129" t="s">
        <v>56</v>
      </c>
      <c r="G31" s="131" t="s">
        <v>56</v>
      </c>
      <c r="H31" s="50">
        <v>0.04</v>
      </c>
      <c r="I31" s="61">
        <v>1852</v>
      </c>
      <c r="J31" s="58">
        <v>0.78</v>
      </c>
      <c r="K31" s="62">
        <f t="shared" si="0"/>
        <v>151.86177105831533</v>
      </c>
      <c r="L31" s="53">
        <f t="shared" si="1"/>
        <v>118.45218142548596</v>
      </c>
      <c r="M31" s="63">
        <v>13.6</v>
      </c>
      <c r="N31" s="60">
        <v>7.61</v>
      </c>
      <c r="O31" s="55">
        <f t="shared" si="3"/>
        <v>18.277719802367322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130" t="s">
        <v>56</v>
      </c>
      <c r="C32" s="129" t="s">
        <v>56</v>
      </c>
      <c r="D32" s="129" t="s">
        <v>56</v>
      </c>
      <c r="E32" s="59">
        <v>0.02</v>
      </c>
      <c r="F32" s="59">
        <v>0.02</v>
      </c>
      <c r="G32" s="60">
        <v>0.02</v>
      </c>
      <c r="H32" s="50">
        <v>0.03</v>
      </c>
      <c r="I32" s="61">
        <v>1869</v>
      </c>
      <c r="J32" s="58">
        <v>0.73</v>
      </c>
      <c r="K32" s="62">
        <f t="shared" si="0"/>
        <v>150.48047084002141</v>
      </c>
      <c r="L32" s="53">
        <f t="shared" si="1"/>
        <v>109.85074371321562</v>
      </c>
      <c r="M32" s="63">
        <v>11.6</v>
      </c>
      <c r="N32" s="60">
        <v>7.81</v>
      </c>
      <c r="O32" s="55">
        <f t="shared" si="3"/>
        <v>22.368062802237745</v>
      </c>
      <c r="P32" s="64" t="str">
        <f t="shared" si="2"/>
        <v>Y</v>
      </c>
      <c r="Q32" s="64"/>
      <c r="X32" s="1">
        <v>5</v>
      </c>
    </row>
    <row r="33" spans="1:24" ht="20.100000000000001" customHeight="1" x14ac:dyDescent="0.2">
      <c r="A33" s="57">
        <v>25</v>
      </c>
      <c r="B33" s="66">
        <v>0.02</v>
      </c>
      <c r="C33" s="129" t="s">
        <v>56</v>
      </c>
      <c r="D33" s="129" t="s">
        <v>56</v>
      </c>
      <c r="E33" s="67">
        <v>0.02</v>
      </c>
      <c r="F33" s="67">
        <v>0.02</v>
      </c>
      <c r="G33" s="131" t="s">
        <v>56</v>
      </c>
      <c r="H33" s="69">
        <v>0.02</v>
      </c>
      <c r="I33" s="70">
        <v>1875</v>
      </c>
      <c r="J33" s="66">
        <v>0.76</v>
      </c>
      <c r="K33" s="62">
        <f t="shared" si="0"/>
        <v>149.99893333333333</v>
      </c>
      <c r="L33" s="53">
        <f t="shared" si="1"/>
        <v>113.99918933333333</v>
      </c>
      <c r="M33" s="71">
        <v>11.3</v>
      </c>
      <c r="N33" s="68">
        <v>7.75</v>
      </c>
      <c r="O33" s="55">
        <f t="shared" si="3"/>
        <v>22.414892067999073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130" t="s">
        <v>56</v>
      </c>
      <c r="C34" s="129" t="s">
        <v>56</v>
      </c>
      <c r="D34" s="59">
        <v>0.02</v>
      </c>
      <c r="E34" s="59">
        <v>0.02</v>
      </c>
      <c r="F34" s="59">
        <v>0.02</v>
      </c>
      <c r="G34" s="131" t="s">
        <v>56</v>
      </c>
      <c r="H34" s="50">
        <v>0.04</v>
      </c>
      <c r="I34" s="61">
        <v>1864</v>
      </c>
      <c r="J34" s="58">
        <v>0.73</v>
      </c>
      <c r="K34" s="62">
        <f t="shared" si="0"/>
        <v>150.88412017167383</v>
      </c>
      <c r="L34" s="53">
        <f t="shared" si="1"/>
        <v>110.14540772532189</v>
      </c>
      <c r="M34" s="63">
        <v>10.7</v>
      </c>
      <c r="N34" s="60">
        <v>7.75</v>
      </c>
      <c r="O34" s="55">
        <f t="shared" si="3"/>
        <v>23.2442369608756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130" t="s">
        <v>56</v>
      </c>
      <c r="C35" s="129" t="s">
        <v>56</v>
      </c>
      <c r="D35" s="59">
        <v>0.02</v>
      </c>
      <c r="E35" s="59">
        <v>0.02</v>
      </c>
      <c r="F35" s="59">
        <v>0.02</v>
      </c>
      <c r="G35" s="131" t="s">
        <v>56</v>
      </c>
      <c r="H35" s="50">
        <v>0.03</v>
      </c>
      <c r="I35" s="61">
        <v>1873</v>
      </c>
      <c r="J35" s="58">
        <v>0.76</v>
      </c>
      <c r="K35" s="62">
        <f t="shared" si="0"/>
        <v>150.15910304324615</v>
      </c>
      <c r="L35" s="53">
        <f t="shared" si="1"/>
        <v>114.12091831286708</v>
      </c>
      <c r="M35" s="63">
        <v>11.6</v>
      </c>
      <c r="N35" s="60">
        <v>7.61</v>
      </c>
      <c r="O35" s="55">
        <f t="shared" si="3"/>
        <v>20.922795449295268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130" t="s">
        <v>56</v>
      </c>
      <c r="C36" s="129" t="s">
        <v>56</v>
      </c>
      <c r="D36" s="129" t="s">
        <v>56</v>
      </c>
      <c r="E36" s="129" t="s">
        <v>56</v>
      </c>
      <c r="F36" s="59">
        <v>0.02</v>
      </c>
      <c r="G36" s="60">
        <v>0.02</v>
      </c>
      <c r="H36" s="50">
        <v>0.03</v>
      </c>
      <c r="I36" s="61">
        <v>1881</v>
      </c>
      <c r="J36" s="58">
        <v>0.6</v>
      </c>
      <c r="K36" s="62">
        <f t="shared" si="0"/>
        <v>149.5204678362573</v>
      </c>
      <c r="L36" s="53">
        <f t="shared" si="1"/>
        <v>89.712280701754381</v>
      </c>
      <c r="M36" s="63">
        <v>12.3</v>
      </c>
      <c r="N36" s="60">
        <v>7.65</v>
      </c>
      <c r="O36" s="55">
        <f t="shared" si="3"/>
        <v>19.906908242763155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58">
        <v>0.02</v>
      </c>
      <c r="C37" s="129" t="s">
        <v>56</v>
      </c>
      <c r="D37" s="129" t="s">
        <v>56</v>
      </c>
      <c r="E37" s="129" t="s">
        <v>56</v>
      </c>
      <c r="F37" s="129" t="s">
        <v>56</v>
      </c>
      <c r="G37" s="131" t="s">
        <v>56</v>
      </c>
      <c r="H37" s="50">
        <v>0.02</v>
      </c>
      <c r="I37" s="134" t="s">
        <v>56</v>
      </c>
      <c r="J37" s="130" t="s">
        <v>56</v>
      </c>
      <c r="K37" s="62" t="s">
        <v>56</v>
      </c>
      <c r="L37" s="137" t="s">
        <v>56</v>
      </c>
      <c r="M37" s="135" t="s">
        <v>56</v>
      </c>
      <c r="N37" s="131" t="s">
        <v>56</v>
      </c>
      <c r="O37" s="55" t="s">
        <v>56</v>
      </c>
      <c r="P37" s="136" t="s">
        <v>56</v>
      </c>
      <c r="Q37" s="64"/>
      <c r="X37" s="1">
        <v>5</v>
      </c>
    </row>
    <row r="38" spans="1:24" ht="20.100000000000001" customHeight="1" x14ac:dyDescent="0.2">
      <c r="A38" s="57">
        <v>30</v>
      </c>
      <c r="B38" s="130" t="s">
        <v>56</v>
      </c>
      <c r="C38" s="129" t="s">
        <v>56</v>
      </c>
      <c r="D38" s="129" t="s">
        <v>56</v>
      </c>
      <c r="E38" s="59">
        <v>0.02</v>
      </c>
      <c r="F38" s="59">
        <v>0.05</v>
      </c>
      <c r="G38" s="60">
        <v>0.03</v>
      </c>
      <c r="H38" s="65">
        <v>0.05</v>
      </c>
      <c r="I38" s="61">
        <v>1880</v>
      </c>
      <c r="J38" s="58">
        <v>0.67</v>
      </c>
      <c r="K38" s="62">
        <f>(1000/((I38/448.8)/(X38*8))/60)*0.94</f>
        <v>149.60000000000002</v>
      </c>
      <c r="L38" s="53">
        <f>J38*K38</f>
        <v>100.23200000000003</v>
      </c>
      <c r="M38" s="63">
        <v>11.2</v>
      </c>
      <c r="N38" s="60">
        <v>7.82</v>
      </c>
      <c r="O38" s="55">
        <f t="shared" si="3"/>
        <v>22.892921738026619</v>
      </c>
      <c r="P38" s="64" t="str">
        <f>IF(L38&gt;O38,"Y","N")</f>
        <v>Y</v>
      </c>
      <c r="Q38" s="64"/>
      <c r="X38" s="1">
        <v>5</v>
      </c>
    </row>
    <row r="39" spans="1:24" s="3" customFormat="1" ht="20.100000000000001" customHeight="1" thickBot="1" x14ac:dyDescent="0.25">
      <c r="A39" s="72">
        <v>31</v>
      </c>
      <c r="B39" s="73">
        <v>0.02</v>
      </c>
      <c r="C39" s="74">
        <v>0.03</v>
      </c>
      <c r="D39" s="138" t="s">
        <v>56</v>
      </c>
      <c r="E39" s="74">
        <v>0.03</v>
      </c>
      <c r="F39" s="74">
        <v>0.03</v>
      </c>
      <c r="G39" s="75">
        <v>0.03</v>
      </c>
      <c r="H39" s="76">
        <v>0.04</v>
      </c>
      <c r="I39" s="77">
        <v>1912</v>
      </c>
      <c r="J39" s="78">
        <v>0.66</v>
      </c>
      <c r="K39" s="79">
        <f>(1000/((I39/448.8)/(X39*8))/60)*0.94</f>
        <v>147.09623430962344</v>
      </c>
      <c r="L39" s="80">
        <f>J39*K39</f>
        <v>97.083514644351482</v>
      </c>
      <c r="M39" s="81">
        <v>10.3</v>
      </c>
      <c r="N39" s="82">
        <v>7.5</v>
      </c>
      <c r="O39" s="55">
        <f t="shared" si="3"/>
        <v>21.682559238410025</v>
      </c>
      <c r="P39" s="83" t="str">
        <f>IF(L39&gt;O39,"Y","N")</f>
        <v>Y</v>
      </c>
      <c r="Q39" s="83"/>
      <c r="X39" s="1">
        <v>5</v>
      </c>
    </row>
    <row r="40" spans="1:24" ht="6" customHeight="1" thickTop="1" x14ac:dyDescent="0.2">
      <c r="A40" s="84"/>
      <c r="B40" s="85"/>
      <c r="C40" s="85"/>
      <c r="D40" s="85"/>
      <c r="E40" s="85"/>
      <c r="F40" s="85"/>
      <c r="G40" s="85"/>
      <c r="H40" s="86"/>
      <c r="I40" s="87"/>
      <c r="J40" s="88"/>
      <c r="K40" s="85"/>
      <c r="L40" s="85"/>
      <c r="N40" s="2"/>
    </row>
    <row r="41" spans="1:24" x14ac:dyDescent="0.2">
      <c r="A41" s="89" t="s">
        <v>18</v>
      </c>
      <c r="B41" s="59">
        <f t="shared" ref="B41:O41" si="4">AVERAGE(B9:B39)</f>
        <v>2.0333333333333328E-2</v>
      </c>
      <c r="C41" s="59">
        <f t="shared" si="4"/>
        <v>2.3333333333333334E-2</v>
      </c>
      <c r="D41" s="59">
        <f t="shared" si="4"/>
        <v>2.1818181818181816E-2</v>
      </c>
      <c r="E41" s="59">
        <f t="shared" si="4"/>
        <v>2.1200000000000007E-2</v>
      </c>
      <c r="F41" s="59">
        <f t="shared" si="4"/>
        <v>2.2727272727272731E-2</v>
      </c>
      <c r="G41" s="59">
        <f t="shared" si="4"/>
        <v>2.2307692307692303E-2</v>
      </c>
      <c r="H41" s="59">
        <f t="shared" si="4"/>
        <v>4.2580645161290336E-2</v>
      </c>
      <c r="I41" s="90">
        <f t="shared" si="4"/>
        <v>1873.9333333333334</v>
      </c>
      <c r="J41" s="58">
        <f t="shared" si="4"/>
        <v>0.70233333333333359</v>
      </c>
      <c r="K41" s="91">
        <f t="shared" si="4"/>
        <v>150.09354069527919</v>
      </c>
      <c r="L41" s="91">
        <f t="shared" si="4"/>
        <v>105.44164651375773</v>
      </c>
      <c r="M41" s="63">
        <f t="shared" si="4"/>
        <v>10.836666666666668</v>
      </c>
      <c r="N41" s="58">
        <f t="shared" si="4"/>
        <v>7.6416666666666684</v>
      </c>
      <c r="O41" s="63">
        <f t="shared" si="4"/>
        <v>22.168351207842736</v>
      </c>
      <c r="Q41" s="92"/>
    </row>
    <row r="42" spans="1:24" ht="13.5" thickBot="1" x14ac:dyDescent="0.25">
      <c r="A42" s="89" t="s">
        <v>22</v>
      </c>
      <c r="B42" s="93">
        <f t="shared" ref="B42:I42" si="5">MAX(B9:B39)</f>
        <v>2.3E-2</v>
      </c>
      <c r="C42" s="93">
        <f t="shared" si="5"/>
        <v>0.03</v>
      </c>
      <c r="D42" s="93">
        <f t="shared" si="5"/>
        <v>0.03</v>
      </c>
      <c r="E42" s="93">
        <f t="shared" si="5"/>
        <v>0.04</v>
      </c>
      <c r="F42" s="59">
        <f t="shared" si="5"/>
        <v>0.05</v>
      </c>
      <c r="G42" s="59">
        <f t="shared" si="5"/>
        <v>0.03</v>
      </c>
      <c r="H42" s="59">
        <f t="shared" si="5"/>
        <v>0.2</v>
      </c>
      <c r="I42" s="90">
        <f t="shared" si="5"/>
        <v>1915</v>
      </c>
      <c r="J42" s="94"/>
      <c r="M42" s="1"/>
      <c r="O42" s="4"/>
    </row>
    <row r="43" spans="1:24" ht="18.75" customHeight="1" thickBot="1" x14ac:dyDescent="0.25">
      <c r="A43" s="123" t="s">
        <v>55</v>
      </c>
      <c r="B43" s="148" t="s">
        <v>35</v>
      </c>
      <c r="C43" s="149"/>
      <c r="D43" s="149"/>
      <c r="E43" s="150"/>
      <c r="J43" s="124">
        <f>MIN(J9:J39)</f>
        <v>0.48</v>
      </c>
      <c r="M43" s="1"/>
      <c r="O43" s="4"/>
    </row>
    <row r="44" spans="1:24" ht="18" customHeight="1" thickBot="1" x14ac:dyDescent="0.25">
      <c r="A44" s="152" t="s">
        <v>57</v>
      </c>
      <c r="B44" s="141"/>
      <c r="C44" s="141"/>
      <c r="D44" s="141"/>
      <c r="E44" s="141"/>
      <c r="F44" s="142"/>
      <c r="G44" s="154" t="s">
        <v>59</v>
      </c>
      <c r="H44" s="145"/>
      <c r="I44" s="145"/>
      <c r="J44" s="145"/>
      <c r="K44" s="146"/>
      <c r="L44" s="155" t="s">
        <v>60</v>
      </c>
      <c r="M44" s="95"/>
      <c r="N44" s="96"/>
      <c r="O44" s="97" t="s">
        <v>39</v>
      </c>
      <c r="P44" s="98"/>
      <c r="Q44" s="99"/>
    </row>
    <row r="45" spans="1:24" ht="18" customHeight="1" thickBot="1" x14ac:dyDescent="0.25">
      <c r="A45" s="153" t="s">
        <v>58</v>
      </c>
      <c r="B45" s="143"/>
      <c r="C45" s="143"/>
      <c r="D45" s="143"/>
      <c r="E45" s="143"/>
      <c r="F45" s="144"/>
      <c r="L45" s="100"/>
      <c r="M45" s="101"/>
      <c r="O45" s="156" t="s">
        <v>61</v>
      </c>
      <c r="P45" s="102"/>
      <c r="Q45" s="103"/>
    </row>
    <row r="46" spans="1:24" ht="18" customHeight="1" x14ac:dyDescent="0.2">
      <c r="A46" s="104" t="s">
        <v>53</v>
      </c>
      <c r="F46" s="105"/>
    </row>
    <row r="47" spans="1:24" ht="23.25" customHeight="1" x14ac:dyDescent="0.2">
      <c r="A47" s="106" t="s">
        <v>40</v>
      </c>
      <c r="H47" s="1"/>
      <c r="I47" s="107" t="s">
        <v>34</v>
      </c>
      <c r="J47" s="125" t="s">
        <v>62</v>
      </c>
      <c r="K47" s="119"/>
      <c r="M47" s="108" t="s">
        <v>30</v>
      </c>
      <c r="N47" s="109"/>
      <c r="O47" s="110"/>
      <c r="P47" s="110"/>
      <c r="Q47" s="111"/>
    </row>
    <row r="48" spans="1:24" ht="19.5" customHeight="1" x14ac:dyDescent="0.3">
      <c r="A48" s="112" t="s">
        <v>48</v>
      </c>
      <c r="I48" s="107" t="s">
        <v>44</v>
      </c>
      <c r="J48" s="126" t="s">
        <v>63</v>
      </c>
      <c r="K48" s="120"/>
      <c r="M48" s="108" t="s">
        <v>21</v>
      </c>
      <c r="N48" s="113"/>
      <c r="O48" s="157">
        <v>45427</v>
      </c>
      <c r="P48" s="114"/>
      <c r="Q48" s="115"/>
    </row>
    <row r="49" spans="1:11" ht="18.75" customHeight="1" x14ac:dyDescent="0.2">
      <c r="A49" s="116" t="s">
        <v>54</v>
      </c>
      <c r="I49" s="107" t="s">
        <v>45</v>
      </c>
      <c r="J49" s="122" t="s">
        <v>64</v>
      </c>
      <c r="K49" s="121"/>
    </row>
    <row r="50" spans="1:11" ht="15.75" x14ac:dyDescent="0.25">
      <c r="A50" s="3"/>
      <c r="B50" s="117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2024-03-02T19:15:44Z</cp:lastPrinted>
  <dcterms:created xsi:type="dcterms:W3CDTF">1997-05-01T15:36:50Z</dcterms:created>
  <dcterms:modified xsi:type="dcterms:W3CDTF">2024-05-15T15:41:42Z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