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WTP Operator\OneDrive - City of Sweet Home\Desktop\CT\CT 2025\"/>
    </mc:Choice>
  </mc:AlternateContent>
  <xr:revisionPtr revIDLastSave="0" documentId="13_ncr:1_{5BCB1CCC-180E-443C-8554-F5EF0DBC22EA}" xr6:coauthVersionLast="47" xr6:coauthVersionMax="47" xr10:uidLastSave="{00000000-0000-0000-0000-000000000000}"/>
  <bookViews>
    <workbookView xWindow="690" yWindow="4515" windowWidth="28800" windowHeight="1534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" l="1"/>
  <c r="L39" i="1" s="1"/>
  <c r="O39" i="1"/>
  <c r="J43" i="1"/>
  <c r="P39" i="1" l="1"/>
  <c r="O31" i="1"/>
  <c r="O32" i="1"/>
  <c r="O33" i="1"/>
  <c r="O34" i="1"/>
  <c r="O35" i="1"/>
  <c r="O36" i="1"/>
  <c r="O37" i="1"/>
  <c r="O38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9" i="1"/>
  <c r="K35" i="1" l="1"/>
  <c r="K36" i="1"/>
  <c r="K37" i="1"/>
  <c r="K21" i="1" l="1"/>
  <c r="L21" i="1" s="1"/>
  <c r="P21" i="1" l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L35" i="1"/>
  <c r="L36" i="1"/>
  <c r="L37" i="1"/>
  <c r="K38" i="1"/>
  <c r="L38" i="1" s="1"/>
  <c r="I41" i="1"/>
  <c r="J41" i="1"/>
  <c r="N41" i="1"/>
  <c r="M41" i="1"/>
  <c r="I42" i="1"/>
  <c r="G42" i="1"/>
  <c r="F42" i="1"/>
  <c r="E42" i="1"/>
  <c r="D42" i="1"/>
  <c r="G41" i="1"/>
  <c r="F41" i="1"/>
  <c r="E41" i="1"/>
  <c r="D41" i="1"/>
  <c r="C42" i="1"/>
  <c r="C41" i="1"/>
  <c r="B42" i="1"/>
  <c r="B41" i="1"/>
  <c r="H41" i="1"/>
  <c r="H42" i="1"/>
  <c r="P38" i="1" l="1"/>
  <c r="P37" i="1"/>
  <c r="P34" i="1"/>
  <c r="P36" i="1"/>
  <c r="P35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O41" i="1"/>
  <c r="K41" i="1"/>
  <c r="L41" i="1"/>
</calcChain>
</file>

<file path=xl/sharedStrings.xml><?xml version="1.0" encoding="utf-8"?>
<sst xmlns="http://schemas.openxmlformats.org/spreadsheetml/2006/main" count="118" uniqueCount="65">
  <si>
    <t>TURBIDITY</t>
  </si>
  <si>
    <t>Min.Cl2 Res.</t>
  </si>
  <si>
    <t xml:space="preserve">CONTACT </t>
  </si>
  <si>
    <t>ACTUAL</t>
  </si>
  <si>
    <t>TEMP</t>
  </si>
  <si>
    <t>REQ.</t>
  </si>
  <si>
    <t>CT</t>
  </si>
  <si>
    <t>12AM</t>
  </si>
  <si>
    <t>4AM</t>
  </si>
  <si>
    <t>8AM</t>
  </si>
  <si>
    <t>NOON</t>
  </si>
  <si>
    <t>4PM</t>
  </si>
  <si>
    <t>8PM</t>
  </si>
  <si>
    <t>at 1st user</t>
  </si>
  <si>
    <t>TIME</t>
  </si>
  <si>
    <t>NTU</t>
  </si>
  <si>
    <t>C X T</t>
  </si>
  <si>
    <t>Y / N</t>
  </si>
  <si>
    <t>AVG.</t>
  </si>
  <si>
    <t>DATE</t>
  </si>
  <si>
    <t>MET?</t>
  </si>
  <si>
    <t xml:space="preserve">Date:   </t>
  </si>
  <si>
    <t>MAX.</t>
  </si>
  <si>
    <r>
      <t xml:space="preserve">MIN. </t>
    </r>
    <r>
      <rPr>
        <b/>
        <sz val="10"/>
        <rFont val="Arial"/>
        <family val="2"/>
      </rPr>
      <t>(T)</t>
    </r>
  </si>
  <si>
    <r>
      <t>C</t>
    </r>
    <r>
      <rPr>
        <vertAlign val="superscript"/>
        <sz val="10"/>
        <rFont val="Arial"/>
        <family val="2"/>
      </rPr>
      <t>o</t>
    </r>
  </si>
  <si>
    <t>pH</t>
  </si>
  <si>
    <t>vation</t>
  </si>
  <si>
    <t>inacti-</t>
  </si>
  <si>
    <r>
      <t xml:space="preserve">log </t>
    </r>
    <r>
      <rPr>
        <b/>
        <sz val="10"/>
        <rFont val="Arial"/>
        <family val="2"/>
      </rPr>
      <t>*</t>
    </r>
  </si>
  <si>
    <t xml:space="preserve">Highest </t>
  </si>
  <si>
    <t xml:space="preserve">Signature:   </t>
  </si>
  <si>
    <t>(CT)</t>
  </si>
  <si>
    <t>Peak Hourly</t>
  </si>
  <si>
    <t>(NTU)</t>
  </si>
  <si>
    <t>Name (Printed):</t>
  </si>
  <si>
    <t>Conventional Filtration</t>
  </si>
  <si>
    <t xml:space="preserve"> </t>
  </si>
  <si>
    <t>Demand Flow</t>
  </si>
  <si>
    <t>(gpm)</t>
  </si>
  <si>
    <r>
      <t>All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Residual at entry point</t>
    </r>
  </si>
  <si>
    <r>
      <t>2</t>
    </r>
    <r>
      <rPr>
        <sz val="10"/>
        <rFont val="Arial"/>
        <family val="2"/>
      </rPr>
      <t xml:space="preserve">    IFE = Individual Filter Effluent</t>
    </r>
  </si>
  <si>
    <r>
      <t xml:space="preserve">Reading of Day </t>
    </r>
    <r>
      <rPr>
        <vertAlign val="superscript"/>
        <sz val="10"/>
        <rFont val="Arial"/>
        <family val="2"/>
      </rPr>
      <t>1</t>
    </r>
  </si>
  <si>
    <t>OHA - Drinking Water Program - Turbidity Monitoring Report Form            County:  Linn            Conventional Filtration</t>
  </si>
  <si>
    <r>
      <t>Mg/L (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>)</t>
    </r>
    <r>
      <rPr>
        <b/>
        <vertAlign val="superscript"/>
        <sz val="10"/>
        <rFont val="Arial"/>
        <family val="2"/>
      </rPr>
      <t>3</t>
    </r>
  </si>
  <si>
    <t>Operator Cert. #:</t>
  </si>
  <si>
    <t xml:space="preserve">Phone #:  </t>
  </si>
  <si>
    <t xml:space="preserve">Required Log inactivation:  </t>
  </si>
  <si>
    <t>Formula</t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</si>
  <si>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If Cl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at entry point &lt;0.2 mg/l,</t>
    </r>
    <r>
      <rPr>
        <b/>
        <sz val="10"/>
        <rFont val="Arial"/>
        <family val="2"/>
      </rPr>
      <t xml:space="preserve"> or </t>
    </r>
    <r>
      <rPr>
        <sz val="10"/>
        <rFont val="Arial"/>
        <family val="2"/>
      </rPr>
      <t>CT not met, notify DWP by end of next business day.</t>
    </r>
  </si>
  <si>
    <t>Sweet Home, City of</t>
  </si>
  <si>
    <t>I.D. # OR4100851</t>
  </si>
  <si>
    <t>WTP: WTP-B</t>
  </si>
  <si>
    <t xml:space="preserve">Month of </t>
  </si>
  <si>
    <r>
      <t>1</t>
    </r>
    <r>
      <rPr>
        <sz val="10"/>
        <rFont val="Arial"/>
        <family val="2"/>
      </rPr>
      <t xml:space="preserve">  Including continuous turbidity data, if applicable, for optimization recording purposes.  Compliance values in Columns "12am through 8pm" may not correspond to continuous readings maximum.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</si>
  <si>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 NF=No Flow</t>
    </r>
  </si>
  <si>
    <t>MIN</t>
  </si>
  <si>
    <t>NF</t>
  </si>
  <si>
    <t>Jaegar T Howatt</t>
  </si>
  <si>
    <t>T-448091</t>
  </si>
  <si>
    <t>541-570-7561</t>
  </si>
  <si>
    <t xml:space="preserve">95% of 4 hr  turbidity readings &lt;/= 0.3 NTU?           Y </t>
  </si>
  <si>
    <r>
      <t xml:space="preserve"> All turbidity readings  &lt; IFE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triggers?         Y </t>
    </r>
  </si>
  <si>
    <t xml:space="preserve">CT's met everyday?   Yes </t>
  </si>
  <si>
    <t xml:space="preserve">All the 4 hr turbidity readings &lt;/= 1.0 NTU?      Y </t>
  </si>
  <si>
    <t xml:space="preserve">  &gt;/= 0.2 mg/L  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</si>
</sst>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"/>
    <numFmt numFmtId="165" formatCode="0.0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165" fontId="7" fillId="0" borderId="0" xfId="0" applyNumberFormat="1" applyFont="1"/>
    <xf numFmtId="0" fontId="8" fillId="0" borderId="36" xfId="0" applyFont="1" applyBorder="1"/>
    <xf numFmtId="0" fontId="7" fillId="0" borderId="30" xfId="0" applyFont="1" applyBorder="1"/>
    <xf numFmtId="0" fontId="8" fillId="0" borderId="30" xfId="0" applyFont="1" applyBorder="1"/>
    <xf numFmtId="0" fontId="8" fillId="0" borderId="30" xfId="0" applyFont="1" applyBorder="1" applyAlignment="1">
      <alignment horizontal="right"/>
    </xf>
    <xf numFmtId="165" fontId="7" fillId="0" borderId="30" xfId="0" applyNumberFormat="1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0" fontId="6" fillId="0" borderId="38" xfId="0" applyFont="1" applyBorder="1" applyAlignment="1">
      <alignment horizontal="center"/>
    </xf>
    <xf numFmtId="0" fontId="7" fillId="2" borderId="0" xfId="0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0" fontId="7" fillId="0" borderId="21" xfId="0" applyFont="1" applyBorder="1"/>
    <xf numFmtId="2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10" fillId="0" borderId="20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1" fontId="13" fillId="0" borderId="43" xfId="0" applyNumberFormat="1" applyFont="1" applyBorder="1" applyAlignment="1">
      <alignment horizontal="center"/>
    </xf>
    <xf numFmtId="1" fontId="7" fillId="0" borderId="1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4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2" fontId="7" fillId="0" borderId="17" xfId="0" applyNumberFormat="1" applyFont="1" applyBorder="1"/>
    <xf numFmtId="3" fontId="7" fillId="0" borderId="10" xfId="0" applyNumberFormat="1" applyFont="1" applyBorder="1"/>
    <xf numFmtId="2" fontId="7" fillId="0" borderId="10" xfId="0" applyNumberFormat="1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9" xfId="0" applyNumberFormat="1" applyFont="1" applyBorder="1"/>
    <xf numFmtId="0" fontId="15" fillId="0" borderId="0" xfId="0" quotePrefix="1" applyFont="1"/>
    <xf numFmtId="0" fontId="7" fillId="0" borderId="0" xfId="0" applyFont="1" applyAlignment="1">
      <alignment vertical="center"/>
    </xf>
    <xf numFmtId="0" fontId="15" fillId="0" borderId="0" xfId="0" quotePrefix="1" applyFont="1" applyAlignment="1">
      <alignment horizontal="left"/>
    </xf>
    <xf numFmtId="2" fontId="9" fillId="0" borderId="0" xfId="0" applyNumberFormat="1" applyFont="1" applyAlignment="1">
      <alignment horizontal="right"/>
    </xf>
    <xf numFmtId="0" fontId="9" fillId="0" borderId="0" xfId="0" applyFont="1"/>
    <xf numFmtId="165" fontId="9" fillId="0" borderId="17" xfId="0" applyNumberFormat="1" applyFont="1" applyBorder="1"/>
    <xf numFmtId="0" fontId="9" fillId="0" borderId="17" xfId="0" applyFont="1" applyBorder="1"/>
    <xf numFmtId="0" fontId="10" fillId="0" borderId="0" xfId="0" applyFont="1"/>
    <xf numFmtId="0" fontId="9" fillId="0" borderId="18" xfId="0" applyFont="1" applyBorder="1"/>
    <xf numFmtId="0" fontId="11" fillId="0" borderId="0" xfId="0" applyFont="1"/>
    <xf numFmtId="0" fontId="6" fillId="0" borderId="0" xfId="0" applyFont="1"/>
    <xf numFmtId="2" fontId="0" fillId="0" borderId="1" xfId="0" applyNumberFormat="1" applyBorder="1" applyAlignment="1">
      <alignment horizontal="center"/>
    </xf>
    <xf numFmtId="0" fontId="9" fillId="0" borderId="17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center"/>
    </xf>
    <xf numFmtId="0" fontId="9" fillId="0" borderId="17" xfId="0" applyFont="1" applyBorder="1" applyAlignment="1">
      <alignment horizontal="left"/>
    </xf>
    <xf numFmtId="1" fontId="9" fillId="0" borderId="18" xfId="0" applyNumberFormat="1" applyFont="1" applyBorder="1" applyAlignment="1">
      <alignment horizontal="left"/>
    </xf>
    <xf numFmtId="2" fontId="1" fillId="0" borderId="15" xfId="0" applyNumberFormat="1" applyFont="1" applyBorder="1" applyAlignment="1">
      <alignment horizontal="center"/>
    </xf>
    <xf numFmtId="2" fontId="1" fillId="0" borderId="4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6" fontId="8" fillId="0" borderId="30" xfId="0" applyNumberFormat="1" applyFont="1" applyBorder="1" applyAlignment="1">
      <alignment horizontal="left"/>
    </xf>
    <xf numFmtId="0" fontId="1" fillId="0" borderId="0" xfId="0" applyFont="1"/>
    <xf numFmtId="0" fontId="1" fillId="0" borderId="17" xfId="0" applyFont="1" applyBorder="1" applyAlignment="1">
      <alignment horizontal="center"/>
    </xf>
    <xf numFmtId="14" fontId="1" fillId="0" borderId="18" xfId="0" applyNumberFormat="1" applyFont="1" applyBorder="1"/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2" fontId="1" fillId="0" borderId="36" xfId="0" applyNumberFormat="1" applyFont="1" applyBorder="1" applyAlignment="1">
      <alignment vertical="center"/>
    </xf>
    <xf numFmtId="2" fontId="1" fillId="0" borderId="30" xfId="0" applyNumberFormat="1" applyFont="1" applyBorder="1" applyAlignment="1">
      <alignment vertical="center"/>
    </xf>
    <xf numFmtId="0" fontId="1" fillId="0" borderId="38" xfId="0" applyFont="1" applyBorder="1"/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15</xdr:col>
      <xdr:colOff>26906</xdr:colOff>
      <xdr:row>47</xdr:row>
      <xdr:rowOff>103014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C14F0-97A4-4E85-AFF2-B346404AD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53625" y="10306050"/>
          <a:ext cx="1455656" cy="398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tabSelected="1" topLeftCell="A9" zoomScaleNormal="100" workbookViewId="0">
      <selection activeCell="I52" sqref="I52"/>
    </sheetView>
  </sheetViews>
  <sheetFormatPr defaultColWidth="9.28515625" defaultRowHeight="12.75" x14ac:dyDescent="0.2"/>
  <cols>
    <col min="1" max="1" width="6.7109375" style="1" customWidth="1"/>
    <col min="2" max="7" width="10.7109375" style="1" customWidth="1"/>
    <col min="8" max="8" width="15.7109375" style="2" customWidth="1"/>
    <col min="9" max="9" width="16.140625" style="1" customWidth="1"/>
    <col min="10" max="10" width="13.28515625" style="2" customWidth="1"/>
    <col min="11" max="11" width="12.7109375" style="1" customWidth="1"/>
    <col min="12" max="12" width="9.7109375" style="1" customWidth="1"/>
    <col min="13" max="13" width="10.7109375" style="4" customWidth="1"/>
    <col min="14" max="15" width="10.7109375" style="1" customWidth="1"/>
    <col min="16" max="16" width="9.7109375" style="1" customWidth="1"/>
    <col min="17" max="17" width="7.7109375" style="3" customWidth="1"/>
    <col min="18" max="16384" width="9.28515625" style="1"/>
  </cols>
  <sheetData>
    <row r="1" spans="1:24" ht="12.75" customHeight="1" x14ac:dyDescent="0.25">
      <c r="A1" s="124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24" ht="18" x14ac:dyDescent="0.25">
      <c r="A2" s="125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</row>
    <row r="3" spans="1:24" ht="3.95" customHeight="1" thickBot="1" x14ac:dyDescent="0.25">
      <c r="L3" s="3"/>
    </row>
    <row r="4" spans="1:24" ht="18.75" thickBot="1" x14ac:dyDescent="0.3">
      <c r="A4" s="5" t="s">
        <v>49</v>
      </c>
      <c r="B4" s="6"/>
      <c r="C4" s="6"/>
      <c r="D4" s="6"/>
      <c r="E4" s="7" t="s">
        <v>50</v>
      </c>
      <c r="F4" s="6"/>
      <c r="G4" s="6"/>
      <c r="H4" s="7" t="s">
        <v>51</v>
      </c>
      <c r="I4" s="6"/>
      <c r="J4" s="8" t="s">
        <v>52</v>
      </c>
      <c r="K4" s="130">
        <v>45839</v>
      </c>
      <c r="L4" s="130"/>
      <c r="M4" s="9"/>
      <c r="N4" s="10"/>
      <c r="O4" s="11" t="s">
        <v>46</v>
      </c>
      <c r="P4" s="12"/>
      <c r="Q4" s="13">
        <v>0.5</v>
      </c>
    </row>
    <row r="5" spans="1:24" s="14" customFormat="1" ht="3.95" customHeight="1" thickBot="1" x14ac:dyDescent="0.25">
      <c r="H5" s="15"/>
      <c r="J5" s="15"/>
      <c r="L5" s="16"/>
      <c r="M5" s="17"/>
      <c r="O5" s="16"/>
      <c r="Q5" s="16"/>
    </row>
    <row r="6" spans="1:24" ht="15" customHeight="1" x14ac:dyDescent="0.2">
      <c r="A6" s="18"/>
      <c r="B6" s="126" t="s">
        <v>0</v>
      </c>
      <c r="C6" s="126"/>
      <c r="D6" s="126"/>
      <c r="E6" s="126"/>
      <c r="F6" s="126"/>
      <c r="G6" s="126"/>
      <c r="H6" s="19" t="s">
        <v>29</v>
      </c>
      <c r="I6" s="20" t="s">
        <v>32</v>
      </c>
      <c r="J6" s="21" t="s">
        <v>1</v>
      </c>
      <c r="K6" s="22" t="s">
        <v>2</v>
      </c>
      <c r="L6" s="23" t="s">
        <v>3</v>
      </c>
      <c r="M6" s="24" t="s">
        <v>4</v>
      </c>
      <c r="N6" s="20"/>
      <c r="O6" s="20" t="s">
        <v>5</v>
      </c>
      <c r="P6" s="23" t="s">
        <v>6</v>
      </c>
      <c r="Q6" s="20" t="s">
        <v>28</v>
      </c>
    </row>
    <row r="7" spans="1:24" ht="15" customHeight="1" thickBot="1" x14ac:dyDescent="0.25">
      <c r="A7" s="25"/>
      <c r="B7" s="26" t="s">
        <v>7</v>
      </c>
      <c r="C7" s="27" t="s">
        <v>8</v>
      </c>
      <c r="D7" s="27" t="s">
        <v>9</v>
      </c>
      <c r="E7" s="27" t="s">
        <v>10</v>
      </c>
      <c r="F7" s="27" t="s">
        <v>11</v>
      </c>
      <c r="G7" s="28" t="s">
        <v>12</v>
      </c>
      <c r="H7" s="29" t="s">
        <v>41</v>
      </c>
      <c r="I7" s="30" t="s">
        <v>37</v>
      </c>
      <c r="J7" s="31" t="s">
        <v>13</v>
      </c>
      <c r="K7" s="32" t="s">
        <v>14</v>
      </c>
      <c r="L7" s="33" t="s">
        <v>31</v>
      </c>
      <c r="M7" s="34"/>
      <c r="N7" s="25" t="s">
        <v>25</v>
      </c>
      <c r="O7" s="25" t="s">
        <v>6</v>
      </c>
      <c r="P7" s="3" t="s">
        <v>20</v>
      </c>
      <c r="Q7" s="25" t="s">
        <v>27</v>
      </c>
    </row>
    <row r="8" spans="1:24" ht="15" customHeight="1" thickBot="1" x14ac:dyDescent="0.25">
      <c r="A8" s="35" t="s">
        <v>19</v>
      </c>
      <c r="B8" s="36" t="s">
        <v>15</v>
      </c>
      <c r="C8" s="37" t="s">
        <v>15</v>
      </c>
      <c r="D8" s="37" t="s">
        <v>15</v>
      </c>
      <c r="E8" s="37" t="s">
        <v>15</v>
      </c>
      <c r="F8" s="37" t="s">
        <v>15</v>
      </c>
      <c r="G8" s="38" t="s">
        <v>15</v>
      </c>
      <c r="H8" s="39" t="s">
        <v>33</v>
      </c>
      <c r="I8" s="40" t="s">
        <v>38</v>
      </c>
      <c r="J8" s="41" t="s">
        <v>43</v>
      </c>
      <c r="K8" s="42" t="s">
        <v>23</v>
      </c>
      <c r="L8" s="43" t="s">
        <v>16</v>
      </c>
      <c r="M8" s="44" t="s">
        <v>24</v>
      </c>
      <c r="N8" s="35"/>
      <c r="O8" s="45" t="s">
        <v>47</v>
      </c>
      <c r="P8" s="3" t="s">
        <v>17</v>
      </c>
      <c r="Q8" s="25" t="s">
        <v>26</v>
      </c>
    </row>
    <row r="9" spans="1:24" ht="20.100000000000001" customHeight="1" x14ac:dyDescent="0.2">
      <c r="A9" s="46">
        <v>1</v>
      </c>
      <c r="B9" s="121" t="s">
        <v>56</v>
      </c>
      <c r="C9" s="116" t="s">
        <v>56</v>
      </c>
      <c r="D9" s="116" t="s">
        <v>56</v>
      </c>
      <c r="E9" s="48">
        <v>0.03</v>
      </c>
      <c r="F9" s="116">
        <v>0.03</v>
      </c>
      <c r="G9" s="117">
        <v>0.03</v>
      </c>
      <c r="H9" s="50">
        <v>0.1</v>
      </c>
      <c r="I9" s="51">
        <v>1858</v>
      </c>
      <c r="J9" s="47">
        <v>0.59</v>
      </c>
      <c r="K9" s="52">
        <f t="shared" ref="K9:K37" si="0">(1000/((I9/448.8)/(X9*8))/60)*0.94</f>
        <v>151.3713670613563</v>
      </c>
      <c r="L9" s="53">
        <f t="shared" ref="L9:L36" si="1">J9*K9</f>
        <v>89.309106566200214</v>
      </c>
      <c r="M9" s="54">
        <v>14.9</v>
      </c>
      <c r="N9" s="49">
        <v>7.24</v>
      </c>
      <c r="O9" s="55">
        <f>IF(M9&lt;12.5,(0.353*$Q$4)*(12.006+EXP(2.46-0.073*M9+0.125*J9+0.389*N9)),(0.361*$Q$4)*(-2.261+EXP(2.69-0.065*M9+0.111*J9+0.361*N9)))</f>
        <v>14.303036397758207</v>
      </c>
      <c r="P9" s="56" t="str">
        <f t="shared" ref="P9:P36" si="2">IF(L9&gt;O9,"Y","N")</f>
        <v>Y</v>
      </c>
      <c r="Q9" s="56"/>
      <c r="X9" s="1">
        <v>5</v>
      </c>
    </row>
    <row r="10" spans="1:24" ht="20.100000000000001" customHeight="1" x14ac:dyDescent="0.2">
      <c r="A10" s="57">
        <v>2</v>
      </c>
      <c r="B10" s="58">
        <v>0.03</v>
      </c>
      <c r="C10" s="59">
        <v>0.03</v>
      </c>
      <c r="D10" s="118">
        <v>0.03</v>
      </c>
      <c r="E10" s="118">
        <v>0.03</v>
      </c>
      <c r="F10" s="118">
        <v>0.03</v>
      </c>
      <c r="G10" s="118">
        <v>0.03</v>
      </c>
      <c r="H10" s="50">
        <v>0.1</v>
      </c>
      <c r="I10" s="61">
        <v>1831</v>
      </c>
      <c r="J10" s="58">
        <v>0.67</v>
      </c>
      <c r="K10" s="62">
        <f t="shared" si="0"/>
        <v>153.60349535772798</v>
      </c>
      <c r="L10" s="53">
        <f t="shared" si="1"/>
        <v>102.91434188967776</v>
      </c>
      <c r="M10" s="63">
        <v>15.8</v>
      </c>
      <c r="N10" s="60">
        <v>7.41</v>
      </c>
      <c r="O10" s="55">
        <f t="shared" ref="O10:O39" si="3">IF(M10&lt;12.5,(0.353*$Q$4)*(12.006+EXP(2.46-0.073*M10+0.125*J10+0.389*N10)),(0.361*$Q$4)*(-2.261+EXP(2.69-0.065*M10+0.111*J10+0.361*N10)))</f>
        <v>14.476911891865571</v>
      </c>
      <c r="P10" s="64" t="str">
        <f t="shared" si="2"/>
        <v>Y</v>
      </c>
      <c r="Q10" s="64"/>
      <c r="X10" s="1">
        <v>5</v>
      </c>
    </row>
    <row r="11" spans="1:24" ht="20.100000000000001" customHeight="1" x14ac:dyDescent="0.2">
      <c r="A11" s="57">
        <v>3</v>
      </c>
      <c r="B11" s="119">
        <v>0.03</v>
      </c>
      <c r="C11" s="118">
        <v>0.03</v>
      </c>
      <c r="D11" s="118">
        <v>0.03</v>
      </c>
      <c r="E11" s="118" t="s">
        <v>56</v>
      </c>
      <c r="F11" s="118">
        <v>0.03</v>
      </c>
      <c r="G11" s="120">
        <v>0.03</v>
      </c>
      <c r="H11" s="50">
        <v>0.05</v>
      </c>
      <c r="I11" s="61">
        <v>1816</v>
      </c>
      <c r="J11" s="58">
        <v>0.65</v>
      </c>
      <c r="K11" s="62">
        <f t="shared" si="0"/>
        <v>154.87224669603526</v>
      </c>
      <c r="L11" s="53">
        <f t="shared" si="1"/>
        <v>100.66696035242292</v>
      </c>
      <c r="M11" s="63">
        <v>13.2</v>
      </c>
      <c r="N11" s="60">
        <v>7.31</v>
      </c>
      <c r="O11" s="55">
        <f t="shared" si="3"/>
        <v>16.55490641682179</v>
      </c>
      <c r="P11" s="64" t="str">
        <f t="shared" si="2"/>
        <v>Y</v>
      </c>
      <c r="Q11" s="64"/>
      <c r="X11" s="1">
        <v>5</v>
      </c>
    </row>
    <row r="12" spans="1:24" ht="20.100000000000001" customHeight="1" x14ac:dyDescent="0.2">
      <c r="A12" s="57">
        <v>4</v>
      </c>
      <c r="B12" s="119">
        <v>0.03</v>
      </c>
      <c r="C12" s="118" t="s">
        <v>56</v>
      </c>
      <c r="D12" s="118" t="s">
        <v>56</v>
      </c>
      <c r="E12" s="59">
        <v>0.03</v>
      </c>
      <c r="F12" s="59">
        <v>0.03</v>
      </c>
      <c r="G12" s="60">
        <v>0.03</v>
      </c>
      <c r="H12" s="50">
        <v>0.05</v>
      </c>
      <c r="I12" s="61">
        <v>1837</v>
      </c>
      <c r="J12" s="58">
        <v>0.65</v>
      </c>
      <c r="K12" s="62">
        <f t="shared" si="0"/>
        <v>153.10179640718562</v>
      </c>
      <c r="L12" s="53">
        <f t="shared" si="1"/>
        <v>99.516167664670661</v>
      </c>
      <c r="M12" s="63">
        <v>14.2</v>
      </c>
      <c r="N12" s="60">
        <v>7.42</v>
      </c>
      <c r="O12" s="55">
        <f t="shared" si="3"/>
        <v>16.131290914921188</v>
      </c>
      <c r="P12" s="64" t="str">
        <f t="shared" si="2"/>
        <v>Y</v>
      </c>
      <c r="Q12" s="64"/>
      <c r="X12" s="1">
        <v>5</v>
      </c>
    </row>
    <row r="13" spans="1:24" ht="20.100000000000001" customHeight="1" x14ac:dyDescent="0.2">
      <c r="A13" s="57">
        <v>5</v>
      </c>
      <c r="B13" s="58">
        <v>0.03</v>
      </c>
      <c r="C13" s="59">
        <v>0.03</v>
      </c>
      <c r="D13" s="118" t="s">
        <v>56</v>
      </c>
      <c r="E13" s="59">
        <v>0.03</v>
      </c>
      <c r="F13" s="59">
        <v>0.03</v>
      </c>
      <c r="G13" s="120" t="s">
        <v>56</v>
      </c>
      <c r="H13" s="50">
        <v>0.05</v>
      </c>
      <c r="I13" s="61">
        <v>1828</v>
      </c>
      <c r="J13" s="58">
        <v>0.51</v>
      </c>
      <c r="K13" s="62">
        <f t="shared" si="0"/>
        <v>153.85557986870896</v>
      </c>
      <c r="L13" s="53">
        <f t="shared" si="1"/>
        <v>78.466345733041564</v>
      </c>
      <c r="M13" s="63">
        <v>13.5</v>
      </c>
      <c r="N13" s="60">
        <v>7.32</v>
      </c>
      <c r="O13" s="55">
        <f t="shared" si="3"/>
        <v>16.030050117542796</v>
      </c>
      <c r="P13" s="64" t="str">
        <f t="shared" si="2"/>
        <v>Y</v>
      </c>
      <c r="Q13" s="64"/>
      <c r="X13" s="1">
        <v>5</v>
      </c>
    </row>
    <row r="14" spans="1:24" ht="20.100000000000001" customHeight="1" x14ac:dyDescent="0.2">
      <c r="A14" s="57">
        <v>6</v>
      </c>
      <c r="B14" s="119" t="s">
        <v>56</v>
      </c>
      <c r="C14" s="118" t="s">
        <v>56</v>
      </c>
      <c r="D14" s="118" t="s">
        <v>56</v>
      </c>
      <c r="E14" s="118" t="s">
        <v>56</v>
      </c>
      <c r="F14" s="118">
        <v>0.03</v>
      </c>
      <c r="G14" s="120" t="s">
        <v>56</v>
      </c>
      <c r="H14" s="122">
        <v>0.05</v>
      </c>
      <c r="I14" s="61">
        <v>1808</v>
      </c>
      <c r="J14" s="58">
        <v>0.68</v>
      </c>
      <c r="K14" s="62">
        <f t="shared" si="0"/>
        <v>155.55752212389379</v>
      </c>
      <c r="L14" s="53">
        <f t="shared" si="1"/>
        <v>105.77911504424779</v>
      </c>
      <c r="M14" s="63">
        <v>13.6</v>
      </c>
      <c r="N14" s="60">
        <v>7.37</v>
      </c>
      <c r="O14" s="55">
        <f t="shared" si="3"/>
        <v>16.53778241881048</v>
      </c>
      <c r="P14" s="64" t="str">
        <f t="shared" si="2"/>
        <v>Y</v>
      </c>
      <c r="Q14" s="64"/>
      <c r="X14" s="1">
        <v>5</v>
      </c>
    </row>
    <row r="15" spans="1:24" ht="20.100000000000001" customHeight="1" x14ac:dyDescent="0.2">
      <c r="A15" s="57">
        <v>7</v>
      </c>
      <c r="B15" s="119" t="s">
        <v>56</v>
      </c>
      <c r="C15" s="118" t="s">
        <v>56</v>
      </c>
      <c r="D15" s="118" t="s">
        <v>56</v>
      </c>
      <c r="E15" s="59">
        <v>0.03</v>
      </c>
      <c r="F15" s="118">
        <v>0.03</v>
      </c>
      <c r="G15" s="120">
        <v>0.03</v>
      </c>
      <c r="H15" s="50">
        <v>0.05</v>
      </c>
      <c r="I15" s="61">
        <v>1844</v>
      </c>
      <c r="J15" s="58">
        <v>0.62</v>
      </c>
      <c r="K15" s="62">
        <f t="shared" si="0"/>
        <v>152.52060737527117</v>
      </c>
      <c r="L15" s="53">
        <f t="shared" si="1"/>
        <v>94.562776572668128</v>
      </c>
      <c r="M15" s="63">
        <v>15.4</v>
      </c>
      <c r="N15" s="60">
        <v>7.37</v>
      </c>
      <c r="O15" s="55">
        <f t="shared" si="3"/>
        <v>14.566640240044043</v>
      </c>
      <c r="P15" s="64" t="str">
        <f t="shared" si="2"/>
        <v>Y</v>
      </c>
      <c r="Q15" s="64"/>
      <c r="X15" s="1">
        <v>5</v>
      </c>
    </row>
    <row r="16" spans="1:24" ht="20.100000000000001" customHeight="1" x14ac:dyDescent="0.2">
      <c r="A16" s="57">
        <v>8</v>
      </c>
      <c r="B16" s="58">
        <v>0.03</v>
      </c>
      <c r="C16" s="118">
        <v>0.03</v>
      </c>
      <c r="D16" s="59">
        <v>0.03</v>
      </c>
      <c r="E16" s="118">
        <v>0.03</v>
      </c>
      <c r="F16" s="59">
        <v>0.03</v>
      </c>
      <c r="G16" s="120" t="s">
        <v>56</v>
      </c>
      <c r="H16" s="50">
        <v>0.04</v>
      </c>
      <c r="I16" s="61">
        <v>1829</v>
      </c>
      <c r="J16" s="58">
        <v>0.67</v>
      </c>
      <c r="K16" s="62">
        <f t="shared" si="0"/>
        <v>153.77145981410607</v>
      </c>
      <c r="L16" s="53">
        <f t="shared" si="1"/>
        <v>103.02687807545107</v>
      </c>
      <c r="M16" s="63">
        <v>13.3</v>
      </c>
      <c r="N16" s="60">
        <v>7.33</v>
      </c>
      <c r="O16" s="55">
        <f t="shared" si="3"/>
        <v>16.604851069221141</v>
      </c>
      <c r="P16" s="64" t="str">
        <f t="shared" si="2"/>
        <v>Y</v>
      </c>
      <c r="Q16" s="64"/>
      <c r="X16" s="1">
        <v>5</v>
      </c>
    </row>
    <row r="17" spans="1:24" ht="20.100000000000001" customHeight="1" x14ac:dyDescent="0.2">
      <c r="A17" s="57">
        <v>9</v>
      </c>
      <c r="B17" s="119" t="s">
        <v>56</v>
      </c>
      <c r="C17" s="59">
        <v>0.04</v>
      </c>
      <c r="D17" s="59">
        <v>0.03</v>
      </c>
      <c r="E17" s="59">
        <v>0.03</v>
      </c>
      <c r="F17" s="59">
        <v>0.03</v>
      </c>
      <c r="G17" s="60">
        <v>0.03</v>
      </c>
      <c r="H17" s="50">
        <v>7.0000000000000007E-2</v>
      </c>
      <c r="I17" s="61">
        <v>1832</v>
      </c>
      <c r="J17" s="58">
        <v>0.66</v>
      </c>
      <c r="K17" s="62">
        <f t="shared" si="0"/>
        <v>153.51965065502182</v>
      </c>
      <c r="L17" s="53">
        <f t="shared" si="1"/>
        <v>101.32296943231441</v>
      </c>
      <c r="M17" s="63">
        <v>13.4</v>
      </c>
      <c r="N17" s="60">
        <v>7.37</v>
      </c>
      <c r="O17" s="55">
        <f t="shared" si="3"/>
        <v>16.72144731967736</v>
      </c>
      <c r="P17" s="64" t="str">
        <f t="shared" si="2"/>
        <v>Y</v>
      </c>
      <c r="Q17" s="64"/>
      <c r="X17" s="1">
        <v>5</v>
      </c>
    </row>
    <row r="18" spans="1:24" ht="20.100000000000001" customHeight="1" x14ac:dyDescent="0.2">
      <c r="A18" s="57">
        <v>10</v>
      </c>
      <c r="B18" s="58">
        <v>0.03</v>
      </c>
      <c r="C18" s="118" t="s">
        <v>56</v>
      </c>
      <c r="D18" s="118" t="s">
        <v>56</v>
      </c>
      <c r="E18" s="118" t="s">
        <v>56</v>
      </c>
      <c r="F18" s="107">
        <v>0.02</v>
      </c>
      <c r="G18" s="60">
        <v>0.03</v>
      </c>
      <c r="H18" s="50">
        <v>7.0000000000000007E-2</v>
      </c>
      <c r="I18" s="61">
        <v>1830</v>
      </c>
      <c r="J18" s="58">
        <v>0.45</v>
      </c>
      <c r="K18" s="62">
        <f t="shared" si="0"/>
        <v>153.68743169398905</v>
      </c>
      <c r="L18" s="53">
        <f t="shared" si="1"/>
        <v>69.159344262295079</v>
      </c>
      <c r="M18" s="63">
        <v>13.8</v>
      </c>
      <c r="N18" s="60">
        <v>6.74</v>
      </c>
      <c r="O18" s="55">
        <f t="shared" si="3"/>
        <v>12.580404413624677</v>
      </c>
      <c r="P18" s="64" t="str">
        <f t="shared" si="2"/>
        <v>Y</v>
      </c>
      <c r="Q18" s="64"/>
      <c r="X18" s="1">
        <v>5</v>
      </c>
    </row>
    <row r="19" spans="1:24" ht="20.100000000000001" customHeight="1" x14ac:dyDescent="0.2">
      <c r="A19" s="57">
        <v>11</v>
      </c>
      <c r="B19" s="58">
        <v>0.04</v>
      </c>
      <c r="C19" s="59">
        <v>0.03</v>
      </c>
      <c r="D19" s="59">
        <v>0.03</v>
      </c>
      <c r="E19" s="59">
        <v>0.02</v>
      </c>
      <c r="F19" s="59">
        <v>0.03</v>
      </c>
      <c r="G19" s="60">
        <v>0.03</v>
      </c>
      <c r="H19" s="50">
        <v>0.06</v>
      </c>
      <c r="I19" s="61">
        <v>1825</v>
      </c>
      <c r="J19" s="58">
        <v>0.47</v>
      </c>
      <c r="K19" s="62">
        <f t="shared" si="0"/>
        <v>154.10849315068492</v>
      </c>
      <c r="L19" s="53">
        <f t="shared" si="1"/>
        <v>72.430991780821913</v>
      </c>
      <c r="M19" s="63">
        <v>13.3</v>
      </c>
      <c r="N19" s="60">
        <v>7.42</v>
      </c>
      <c r="O19" s="55">
        <f t="shared" si="3"/>
        <v>16.780818242198997</v>
      </c>
      <c r="P19" s="64" t="str">
        <f t="shared" si="2"/>
        <v>Y</v>
      </c>
      <c r="Q19" s="64"/>
      <c r="X19" s="1">
        <v>5</v>
      </c>
    </row>
    <row r="20" spans="1:24" ht="20.100000000000001" customHeight="1" x14ac:dyDescent="0.2">
      <c r="A20" s="57">
        <v>12</v>
      </c>
      <c r="B20" s="58">
        <v>0.03</v>
      </c>
      <c r="C20" s="59">
        <v>0.03</v>
      </c>
      <c r="D20" s="59">
        <v>0.03</v>
      </c>
      <c r="E20" s="59">
        <v>0.03</v>
      </c>
      <c r="F20" s="59">
        <v>0.03</v>
      </c>
      <c r="G20" s="60">
        <v>0.03</v>
      </c>
      <c r="H20" s="50">
        <v>0.06</v>
      </c>
      <c r="I20" s="61">
        <v>1820</v>
      </c>
      <c r="J20" s="58">
        <v>0.39</v>
      </c>
      <c r="K20" s="62">
        <f t="shared" si="0"/>
        <v>154.53186813186815</v>
      </c>
      <c r="L20" s="53">
        <f t="shared" si="1"/>
        <v>60.267428571428582</v>
      </c>
      <c r="M20" s="63">
        <v>13.8</v>
      </c>
      <c r="N20" s="60">
        <v>7.39</v>
      </c>
      <c r="O20" s="55">
        <f t="shared" si="3"/>
        <v>15.906409336149006</v>
      </c>
      <c r="P20" s="64" t="str">
        <f t="shared" si="2"/>
        <v>Y</v>
      </c>
      <c r="Q20" s="64"/>
      <c r="X20" s="1">
        <v>5</v>
      </c>
    </row>
    <row r="21" spans="1:24" ht="20.100000000000001" customHeight="1" x14ac:dyDescent="0.2">
      <c r="A21" s="57">
        <v>13</v>
      </c>
      <c r="B21" s="119">
        <v>0.04</v>
      </c>
      <c r="C21" s="118" t="s">
        <v>56</v>
      </c>
      <c r="D21" s="118" t="s">
        <v>56</v>
      </c>
      <c r="E21" s="118" t="s">
        <v>56</v>
      </c>
      <c r="F21" s="59">
        <v>0.03</v>
      </c>
      <c r="G21" s="60">
        <v>0.03</v>
      </c>
      <c r="H21" s="50">
        <v>0.06</v>
      </c>
      <c r="I21" s="61">
        <v>1835</v>
      </c>
      <c r="J21" s="58">
        <v>0.6</v>
      </c>
      <c r="K21" s="62">
        <f t="shared" si="0"/>
        <v>153.26866485013622</v>
      </c>
      <c r="L21" s="53">
        <f t="shared" si="1"/>
        <v>91.961198910081734</v>
      </c>
      <c r="M21" s="63">
        <v>14.8</v>
      </c>
      <c r="N21" s="60">
        <v>7.38</v>
      </c>
      <c r="O21" s="55">
        <f t="shared" si="3"/>
        <v>15.18385109048903</v>
      </c>
      <c r="P21" s="64" t="str">
        <f t="shared" si="2"/>
        <v>Y</v>
      </c>
      <c r="Q21" s="64"/>
      <c r="X21" s="1">
        <v>5</v>
      </c>
    </row>
    <row r="22" spans="1:24" ht="20.100000000000001" customHeight="1" x14ac:dyDescent="0.2">
      <c r="A22" s="57">
        <v>14</v>
      </c>
      <c r="B22" s="58">
        <v>0.03</v>
      </c>
      <c r="C22" s="59">
        <v>0.03</v>
      </c>
      <c r="D22" s="59">
        <v>0.03</v>
      </c>
      <c r="E22" s="59">
        <v>0.03</v>
      </c>
      <c r="F22" s="59">
        <v>0.03</v>
      </c>
      <c r="G22" s="60">
        <v>0.04</v>
      </c>
      <c r="H22" s="50">
        <v>7.0000000000000007E-2</v>
      </c>
      <c r="I22" s="61">
        <v>1842</v>
      </c>
      <c r="J22" s="58">
        <v>0.56999999999999995</v>
      </c>
      <c r="K22" s="62">
        <f t="shared" si="0"/>
        <v>152.68621064060804</v>
      </c>
      <c r="L22" s="53">
        <f t="shared" si="1"/>
        <v>87.031140065146573</v>
      </c>
      <c r="M22" s="63">
        <v>12.4</v>
      </c>
      <c r="N22" s="60">
        <v>7.34</v>
      </c>
      <c r="O22" s="55">
        <f t="shared" si="3"/>
        <v>17.712893275704968</v>
      </c>
      <c r="P22" s="64" t="str">
        <f t="shared" si="2"/>
        <v>Y</v>
      </c>
      <c r="Q22" s="64"/>
      <c r="X22" s="1">
        <v>5</v>
      </c>
    </row>
    <row r="23" spans="1:24" ht="20.100000000000001" customHeight="1" x14ac:dyDescent="0.2">
      <c r="A23" s="57">
        <v>15</v>
      </c>
      <c r="B23" s="58">
        <v>0.03</v>
      </c>
      <c r="C23" s="59">
        <v>0.03</v>
      </c>
      <c r="D23" s="59">
        <v>0.03</v>
      </c>
      <c r="E23" s="59">
        <v>0.03</v>
      </c>
      <c r="F23" s="59">
        <v>0.04</v>
      </c>
      <c r="G23" s="60">
        <v>0.03</v>
      </c>
      <c r="H23" s="50">
        <v>7.0000000000000007E-2</v>
      </c>
      <c r="I23" s="61">
        <v>1834</v>
      </c>
      <c r="J23" s="58">
        <v>0.48</v>
      </c>
      <c r="K23" s="62">
        <f t="shared" si="0"/>
        <v>153.35223555070885</v>
      </c>
      <c r="L23" s="53">
        <f t="shared" si="1"/>
        <v>73.609073064340251</v>
      </c>
      <c r="M23" s="63">
        <v>13.6</v>
      </c>
      <c r="N23" s="60">
        <v>7.38</v>
      </c>
      <c r="O23" s="55">
        <f t="shared" si="3"/>
        <v>16.225668358167141</v>
      </c>
      <c r="P23" s="64" t="str">
        <f t="shared" si="2"/>
        <v>Y</v>
      </c>
      <c r="Q23" s="64"/>
      <c r="X23" s="1">
        <v>5</v>
      </c>
    </row>
    <row r="24" spans="1:24" ht="20.100000000000001" customHeight="1" x14ac:dyDescent="0.2">
      <c r="A24" s="57">
        <v>16</v>
      </c>
      <c r="B24" s="58">
        <v>0.03</v>
      </c>
      <c r="C24" s="118" t="s">
        <v>56</v>
      </c>
      <c r="D24" s="118" t="s">
        <v>56</v>
      </c>
      <c r="E24" s="59">
        <v>0.04</v>
      </c>
      <c r="F24" s="59">
        <v>0.05</v>
      </c>
      <c r="G24" s="60">
        <v>0.08</v>
      </c>
      <c r="H24" s="50">
        <v>0.1</v>
      </c>
      <c r="I24" s="61">
        <v>1831</v>
      </c>
      <c r="J24" s="58">
        <v>0.5</v>
      </c>
      <c r="K24" s="62">
        <f t="shared" si="0"/>
        <v>153.60349535772798</v>
      </c>
      <c r="L24" s="53">
        <f t="shared" si="1"/>
        <v>76.80174767886399</v>
      </c>
      <c r="M24" s="63">
        <v>14.8</v>
      </c>
      <c r="N24" s="60">
        <v>7.56</v>
      </c>
      <c r="O24" s="55">
        <f t="shared" si="3"/>
        <v>16.046990145595661</v>
      </c>
      <c r="P24" s="64" t="str">
        <f t="shared" si="2"/>
        <v>Y</v>
      </c>
      <c r="Q24" s="64"/>
      <c r="X24" s="1">
        <v>5</v>
      </c>
    </row>
    <row r="25" spans="1:24" ht="20.100000000000001" customHeight="1" x14ac:dyDescent="0.2">
      <c r="A25" s="57">
        <v>17</v>
      </c>
      <c r="B25" s="58">
        <v>0.03</v>
      </c>
      <c r="C25" s="59">
        <v>0.03</v>
      </c>
      <c r="D25" s="118" t="s">
        <v>56</v>
      </c>
      <c r="E25" s="59">
        <v>0.03</v>
      </c>
      <c r="F25" s="59">
        <v>0.03</v>
      </c>
      <c r="G25" s="60">
        <v>0.03</v>
      </c>
      <c r="H25" s="50">
        <v>0.1</v>
      </c>
      <c r="I25" s="61">
        <v>1838</v>
      </c>
      <c r="J25" s="58">
        <v>0.68</v>
      </c>
      <c r="K25" s="62">
        <f t="shared" si="0"/>
        <v>153.01849836779107</v>
      </c>
      <c r="L25" s="53">
        <f t="shared" si="1"/>
        <v>104.05257889009793</v>
      </c>
      <c r="M25" s="63">
        <v>11.9</v>
      </c>
      <c r="N25" s="60">
        <v>7.59</v>
      </c>
      <c r="O25" s="55">
        <f t="shared" si="3"/>
        <v>20.191272580233516</v>
      </c>
      <c r="P25" s="64" t="str">
        <f t="shared" si="2"/>
        <v>Y</v>
      </c>
      <c r="Q25" s="64"/>
      <c r="X25" s="1">
        <v>5</v>
      </c>
    </row>
    <row r="26" spans="1:24" ht="20.100000000000001" customHeight="1" x14ac:dyDescent="0.2">
      <c r="A26" s="57">
        <v>18</v>
      </c>
      <c r="B26" s="58">
        <v>0.03</v>
      </c>
      <c r="C26" s="59">
        <v>0.1</v>
      </c>
      <c r="D26" s="59">
        <v>0.03</v>
      </c>
      <c r="E26" s="59">
        <v>0.03</v>
      </c>
      <c r="F26" s="59">
        <v>0.03</v>
      </c>
      <c r="G26" s="60">
        <v>0.03</v>
      </c>
      <c r="H26" s="50">
        <v>0.1</v>
      </c>
      <c r="I26" s="61">
        <v>1824</v>
      </c>
      <c r="J26" s="58">
        <v>0.66</v>
      </c>
      <c r="K26" s="62">
        <f t="shared" si="0"/>
        <v>154.19298245614036</v>
      </c>
      <c r="L26" s="53">
        <f t="shared" si="1"/>
        <v>101.76736842105264</v>
      </c>
      <c r="M26" s="63">
        <v>13.4</v>
      </c>
      <c r="N26" s="60">
        <v>7.33</v>
      </c>
      <c r="O26" s="55">
        <f t="shared" si="3"/>
        <v>16.475873812585586</v>
      </c>
      <c r="P26" s="64" t="str">
        <f t="shared" si="2"/>
        <v>Y</v>
      </c>
      <c r="Q26" s="64"/>
      <c r="X26" s="1">
        <v>5</v>
      </c>
    </row>
    <row r="27" spans="1:24" ht="20.100000000000001" customHeight="1" x14ac:dyDescent="0.2">
      <c r="A27" s="57">
        <v>19</v>
      </c>
      <c r="B27" s="58">
        <v>0.03</v>
      </c>
      <c r="C27" s="58">
        <v>0.03</v>
      </c>
      <c r="D27" s="58">
        <v>0.03</v>
      </c>
      <c r="E27" s="58">
        <v>0.03</v>
      </c>
      <c r="F27" s="58">
        <v>0.03</v>
      </c>
      <c r="G27" s="65">
        <v>0.03</v>
      </c>
      <c r="H27" s="66">
        <v>0.06</v>
      </c>
      <c r="I27" s="61">
        <v>1826</v>
      </c>
      <c r="J27" s="58">
        <v>0.66</v>
      </c>
      <c r="K27" s="62">
        <f t="shared" si="0"/>
        <v>154.02409638554215</v>
      </c>
      <c r="L27" s="53">
        <f t="shared" si="1"/>
        <v>101.65590361445783</v>
      </c>
      <c r="M27" s="63">
        <v>12.6</v>
      </c>
      <c r="N27" s="58">
        <v>7.31</v>
      </c>
      <c r="O27" s="55">
        <f t="shared" si="3"/>
        <v>17.249122458638979</v>
      </c>
      <c r="P27" s="64" t="str">
        <f t="shared" si="2"/>
        <v>Y</v>
      </c>
      <c r="Q27" s="64"/>
      <c r="X27" s="1">
        <v>5</v>
      </c>
    </row>
    <row r="28" spans="1:24" ht="20.100000000000001" customHeight="1" x14ac:dyDescent="0.2">
      <c r="A28" s="57">
        <v>20</v>
      </c>
      <c r="B28" s="58">
        <v>0.03</v>
      </c>
      <c r="C28" s="118" t="s">
        <v>56</v>
      </c>
      <c r="D28" s="118" t="s">
        <v>56</v>
      </c>
      <c r="E28" s="118" t="s">
        <v>56</v>
      </c>
      <c r="F28" s="59">
        <v>0.03</v>
      </c>
      <c r="G28" s="60">
        <v>0.02</v>
      </c>
      <c r="H28" s="50">
        <v>7.0000000000000007E-2</v>
      </c>
      <c r="I28" s="61">
        <v>1820</v>
      </c>
      <c r="J28" s="58">
        <v>0.53</v>
      </c>
      <c r="K28" s="62">
        <f t="shared" si="0"/>
        <v>154.53186813186815</v>
      </c>
      <c r="L28" s="53">
        <f t="shared" si="1"/>
        <v>81.901890109890118</v>
      </c>
      <c r="M28" s="63">
        <v>12.3</v>
      </c>
      <c r="N28" s="60">
        <v>7.29</v>
      </c>
      <c r="O28" s="55">
        <f t="shared" si="3"/>
        <v>17.447739212914517</v>
      </c>
      <c r="P28" s="64" t="str">
        <f t="shared" si="2"/>
        <v>Y</v>
      </c>
      <c r="Q28" s="64"/>
      <c r="X28" s="1">
        <v>5</v>
      </c>
    </row>
    <row r="29" spans="1:24" ht="20.100000000000001" customHeight="1" x14ac:dyDescent="0.2">
      <c r="A29" s="57">
        <v>21</v>
      </c>
      <c r="B29" s="58">
        <v>0.06</v>
      </c>
      <c r="C29" s="59">
        <v>0.03</v>
      </c>
      <c r="D29" s="59">
        <v>0.03</v>
      </c>
      <c r="E29" s="59">
        <v>0.03</v>
      </c>
      <c r="F29" s="59">
        <v>0.03</v>
      </c>
      <c r="G29" s="60">
        <v>0.03</v>
      </c>
      <c r="H29" s="50">
        <v>0.08</v>
      </c>
      <c r="I29" s="61">
        <v>1830</v>
      </c>
      <c r="J29" s="58">
        <v>0.65</v>
      </c>
      <c r="K29" s="62">
        <f t="shared" si="0"/>
        <v>153.68743169398905</v>
      </c>
      <c r="L29" s="53">
        <f t="shared" si="1"/>
        <v>99.896830601092887</v>
      </c>
      <c r="M29" s="63">
        <v>12.7</v>
      </c>
      <c r="N29" s="60">
        <v>7.34</v>
      </c>
      <c r="O29" s="55">
        <f t="shared" si="3"/>
        <v>17.306070385723501</v>
      </c>
      <c r="P29" s="64" t="str">
        <f t="shared" si="2"/>
        <v>Y</v>
      </c>
      <c r="Q29" s="64"/>
      <c r="X29" s="1">
        <v>5</v>
      </c>
    </row>
    <row r="30" spans="1:24" ht="20.100000000000001" customHeight="1" x14ac:dyDescent="0.2">
      <c r="A30" s="57">
        <v>22</v>
      </c>
      <c r="B30" s="58">
        <v>0.03</v>
      </c>
      <c r="C30" s="59">
        <v>0.03</v>
      </c>
      <c r="D30" s="59">
        <v>0.03</v>
      </c>
      <c r="E30" s="59">
        <v>0.02</v>
      </c>
      <c r="F30" s="59">
        <v>0.03</v>
      </c>
      <c r="G30" s="120" t="s">
        <v>56</v>
      </c>
      <c r="H30" s="50">
        <v>0.05</v>
      </c>
      <c r="I30" s="61">
        <v>1833</v>
      </c>
      <c r="J30" s="58">
        <v>0.65</v>
      </c>
      <c r="K30" s="62">
        <f t="shared" si="0"/>
        <v>153.43589743589746</v>
      </c>
      <c r="L30" s="53">
        <f t="shared" si="1"/>
        <v>99.733333333333348</v>
      </c>
      <c r="M30" s="63">
        <v>13.8</v>
      </c>
      <c r="N30" s="60">
        <v>7.25</v>
      </c>
      <c r="O30" s="55">
        <f t="shared" si="3"/>
        <v>15.556517082786774</v>
      </c>
      <c r="P30" s="64" t="str">
        <f t="shared" si="2"/>
        <v>Y</v>
      </c>
      <c r="Q30" s="64"/>
      <c r="X30" s="1">
        <v>5</v>
      </c>
    </row>
    <row r="31" spans="1:24" ht="20.100000000000001" customHeight="1" x14ac:dyDescent="0.2">
      <c r="A31" s="57">
        <v>23</v>
      </c>
      <c r="B31" s="119" t="s">
        <v>56</v>
      </c>
      <c r="C31" s="59">
        <v>0.03</v>
      </c>
      <c r="D31" s="59">
        <v>0.03</v>
      </c>
      <c r="E31" s="59">
        <v>0.03</v>
      </c>
      <c r="F31" s="118" t="s">
        <v>56</v>
      </c>
      <c r="G31" s="60">
        <v>0.13</v>
      </c>
      <c r="H31" s="50">
        <v>0.34</v>
      </c>
      <c r="I31" s="61">
        <v>1827</v>
      </c>
      <c r="J31" s="58">
        <v>0.67</v>
      </c>
      <c r="K31" s="62">
        <f t="shared" si="0"/>
        <v>153.93979200875751</v>
      </c>
      <c r="L31" s="53">
        <f t="shared" si="1"/>
        <v>103.13966064586754</v>
      </c>
      <c r="M31" s="63">
        <v>13.1</v>
      </c>
      <c r="N31" s="60">
        <v>7.34</v>
      </c>
      <c r="O31" s="55">
        <f t="shared" si="3"/>
        <v>16.88979627971144</v>
      </c>
      <c r="P31" s="64" t="str">
        <f t="shared" si="2"/>
        <v>Y</v>
      </c>
      <c r="Q31" s="64"/>
      <c r="X31" s="1">
        <v>5</v>
      </c>
    </row>
    <row r="32" spans="1:24" ht="20.100000000000001" customHeight="1" x14ac:dyDescent="0.2">
      <c r="A32" s="57">
        <v>24</v>
      </c>
      <c r="B32" s="58">
        <v>0.03</v>
      </c>
      <c r="C32" s="59">
        <v>0.02</v>
      </c>
      <c r="D32" s="59">
        <v>0.02</v>
      </c>
      <c r="E32" s="59">
        <v>0.03</v>
      </c>
      <c r="F32" s="59">
        <v>0.03</v>
      </c>
      <c r="G32" s="60">
        <v>0.03</v>
      </c>
      <c r="H32" s="50">
        <v>0.12</v>
      </c>
      <c r="I32" s="61">
        <v>1822</v>
      </c>
      <c r="J32" s="58">
        <v>0.73</v>
      </c>
      <c r="K32" s="62">
        <f t="shared" si="0"/>
        <v>154.36223929747533</v>
      </c>
      <c r="L32" s="53">
        <f t="shared" si="1"/>
        <v>112.68443468715698</v>
      </c>
      <c r="M32" s="63">
        <v>13.7</v>
      </c>
      <c r="N32" s="60">
        <v>7.41</v>
      </c>
      <c r="O32" s="55">
        <f t="shared" si="3"/>
        <v>16.767931378820187</v>
      </c>
      <c r="P32" s="64" t="str">
        <f t="shared" si="2"/>
        <v>Y</v>
      </c>
      <c r="Q32" s="64"/>
      <c r="X32" s="1">
        <v>5</v>
      </c>
    </row>
    <row r="33" spans="1:24" ht="20.100000000000001" customHeight="1" x14ac:dyDescent="0.2">
      <c r="A33" s="57">
        <v>25</v>
      </c>
      <c r="B33" s="67">
        <v>0.03</v>
      </c>
      <c r="C33" s="118" t="s">
        <v>56</v>
      </c>
      <c r="D33" s="118" t="s">
        <v>56</v>
      </c>
      <c r="E33" s="68">
        <v>0.03</v>
      </c>
      <c r="F33" s="68">
        <v>0.03</v>
      </c>
      <c r="G33" s="69">
        <v>0.03</v>
      </c>
      <c r="H33" s="70">
        <v>7.0000000000000007E-2</v>
      </c>
      <c r="I33" s="71">
        <v>1826</v>
      </c>
      <c r="J33" s="67">
        <v>0.69</v>
      </c>
      <c r="K33" s="62">
        <f t="shared" si="0"/>
        <v>154.02409638554215</v>
      </c>
      <c r="L33" s="53">
        <f t="shared" si="1"/>
        <v>106.27662650602407</v>
      </c>
      <c r="M33" s="72">
        <v>13.8</v>
      </c>
      <c r="N33" s="69">
        <v>7.32</v>
      </c>
      <c r="O33" s="55">
        <f t="shared" si="3"/>
        <v>16.037942328618339</v>
      </c>
      <c r="P33" s="64" t="str">
        <f t="shared" si="2"/>
        <v>Y</v>
      </c>
      <c r="Q33" s="64"/>
      <c r="X33" s="1">
        <v>5</v>
      </c>
    </row>
    <row r="34" spans="1:24" ht="20.100000000000001" customHeight="1" x14ac:dyDescent="0.2">
      <c r="A34" s="57">
        <v>26</v>
      </c>
      <c r="B34" s="58">
        <v>0.03</v>
      </c>
      <c r="C34" s="118" t="s">
        <v>56</v>
      </c>
      <c r="D34" s="59">
        <v>0.03</v>
      </c>
      <c r="E34" s="59">
        <v>0.03</v>
      </c>
      <c r="F34" s="118" t="s">
        <v>56</v>
      </c>
      <c r="G34" s="120" t="s">
        <v>56</v>
      </c>
      <c r="H34" s="50">
        <v>7.0000000000000007E-2</v>
      </c>
      <c r="I34" s="61">
        <v>1818</v>
      </c>
      <c r="J34" s="58">
        <v>0.71</v>
      </c>
      <c r="K34" s="62">
        <f t="shared" si="0"/>
        <v>154.7018701870187</v>
      </c>
      <c r="L34" s="53">
        <f t="shared" si="1"/>
        <v>109.83832783278326</v>
      </c>
      <c r="M34" s="63">
        <v>14.1</v>
      </c>
      <c r="N34" s="60">
        <v>7.34</v>
      </c>
      <c r="O34" s="55">
        <f t="shared" si="3"/>
        <v>15.873324453399244</v>
      </c>
      <c r="P34" s="64" t="str">
        <f t="shared" si="2"/>
        <v>Y</v>
      </c>
      <c r="Q34" s="64"/>
      <c r="X34" s="1">
        <v>5</v>
      </c>
    </row>
    <row r="35" spans="1:24" ht="20.100000000000001" customHeight="1" x14ac:dyDescent="0.2">
      <c r="A35" s="57">
        <v>27</v>
      </c>
      <c r="B35" s="119" t="s">
        <v>56</v>
      </c>
      <c r="C35" s="59">
        <v>0.03</v>
      </c>
      <c r="D35" s="59">
        <v>0.03</v>
      </c>
      <c r="E35" s="59">
        <v>0.03</v>
      </c>
      <c r="F35" s="59">
        <v>0.03</v>
      </c>
      <c r="G35" s="60">
        <v>0.05</v>
      </c>
      <c r="H35" s="50">
        <v>0.11</v>
      </c>
      <c r="I35" s="61">
        <v>1819</v>
      </c>
      <c r="J35" s="58">
        <v>0.69</v>
      </c>
      <c r="K35" s="62">
        <f t="shared" si="0"/>
        <v>154.61682242990653</v>
      </c>
      <c r="L35" s="53">
        <f t="shared" si="1"/>
        <v>106.6856074766355</v>
      </c>
      <c r="M35" s="63">
        <v>14.6</v>
      </c>
      <c r="N35" s="60">
        <v>7.38</v>
      </c>
      <c r="O35" s="55">
        <f t="shared" si="3"/>
        <v>15.54646253492476</v>
      </c>
      <c r="P35" s="64" t="str">
        <f t="shared" si="2"/>
        <v>Y</v>
      </c>
      <c r="Q35" s="64"/>
      <c r="X35" s="1">
        <v>5</v>
      </c>
    </row>
    <row r="36" spans="1:24" ht="20.100000000000001" customHeight="1" x14ac:dyDescent="0.2">
      <c r="A36" s="57">
        <v>28</v>
      </c>
      <c r="B36" s="119" t="s">
        <v>56</v>
      </c>
      <c r="C36" s="118" t="s">
        <v>56</v>
      </c>
      <c r="D36" s="118" t="s">
        <v>56</v>
      </c>
      <c r="E36" s="59">
        <v>0.03</v>
      </c>
      <c r="F36" s="59">
        <v>0.03</v>
      </c>
      <c r="G36" s="60">
        <v>0.03</v>
      </c>
      <c r="H36" s="50">
        <v>0.06</v>
      </c>
      <c r="I36" s="61">
        <v>1831</v>
      </c>
      <c r="J36" s="58">
        <v>0.68</v>
      </c>
      <c r="K36" s="62">
        <f t="shared" si="0"/>
        <v>153.60349535772798</v>
      </c>
      <c r="L36" s="53">
        <f t="shared" si="1"/>
        <v>104.45037684325503</v>
      </c>
      <c r="M36" s="63">
        <v>13.1</v>
      </c>
      <c r="N36" s="60">
        <v>7.33</v>
      </c>
      <c r="O36" s="55">
        <f t="shared" si="3"/>
        <v>16.846605523702365</v>
      </c>
      <c r="P36" s="64" t="str">
        <f t="shared" si="2"/>
        <v>Y</v>
      </c>
      <c r="Q36" s="64"/>
      <c r="X36" s="1">
        <v>5</v>
      </c>
    </row>
    <row r="37" spans="1:24" ht="20.100000000000001" customHeight="1" x14ac:dyDescent="0.2">
      <c r="A37" s="57">
        <v>29</v>
      </c>
      <c r="B37" s="58">
        <v>0.03</v>
      </c>
      <c r="C37" s="118" t="s">
        <v>56</v>
      </c>
      <c r="D37" s="59">
        <v>0.03</v>
      </c>
      <c r="E37" s="59">
        <v>0.03</v>
      </c>
      <c r="F37" s="59">
        <v>0.03</v>
      </c>
      <c r="G37" s="120" t="s">
        <v>56</v>
      </c>
      <c r="H37" s="50">
        <v>0.04</v>
      </c>
      <c r="I37" s="61">
        <v>1830</v>
      </c>
      <c r="J37" s="58">
        <v>0.68</v>
      </c>
      <c r="K37" s="62">
        <f t="shared" si="0"/>
        <v>153.68743169398905</v>
      </c>
      <c r="L37" s="53">
        <f>J37*K37</f>
        <v>104.50745355191256</v>
      </c>
      <c r="M37" s="63">
        <v>13.1</v>
      </c>
      <c r="N37" s="60">
        <v>7.37</v>
      </c>
      <c r="O37" s="55">
        <f t="shared" si="3"/>
        <v>17.097571234719663</v>
      </c>
      <c r="P37" s="64" t="str">
        <f>IF(L37&gt;O37,"Y","N")</f>
        <v>Y</v>
      </c>
      <c r="Q37" s="64"/>
      <c r="X37" s="1">
        <v>5</v>
      </c>
    </row>
    <row r="38" spans="1:24" ht="20.100000000000001" customHeight="1" x14ac:dyDescent="0.2">
      <c r="A38" s="57">
        <v>30</v>
      </c>
      <c r="B38" s="119" t="s">
        <v>56</v>
      </c>
      <c r="C38" s="59">
        <v>0.03</v>
      </c>
      <c r="D38" s="59">
        <v>0.03</v>
      </c>
      <c r="E38" s="59">
        <v>0.03</v>
      </c>
      <c r="F38" s="59">
        <v>0.03</v>
      </c>
      <c r="G38" s="60">
        <v>0.03</v>
      </c>
      <c r="H38" s="66">
        <v>0.06</v>
      </c>
      <c r="I38" s="61">
        <v>1819</v>
      </c>
      <c r="J38" s="58">
        <v>0.68</v>
      </c>
      <c r="K38" s="62">
        <f>(1000/((I38/448.8)/(X38*8))/60)*0.94</f>
        <v>154.61682242990653</v>
      </c>
      <c r="L38" s="53">
        <f>J38*K38</f>
        <v>105.13943925233644</v>
      </c>
      <c r="M38" s="63">
        <v>14</v>
      </c>
      <c r="N38" s="60">
        <v>7.39</v>
      </c>
      <c r="O38" s="55">
        <f t="shared" si="3"/>
        <v>16.222508240404768</v>
      </c>
      <c r="P38" s="64" t="str">
        <f>IF(L38&gt;O38,"Y","N")</f>
        <v>Y</v>
      </c>
      <c r="Q38" s="64"/>
      <c r="X38" s="1">
        <v>5</v>
      </c>
    </row>
    <row r="39" spans="1:24" s="3" customFormat="1" ht="20.100000000000001" customHeight="1" thickBot="1" x14ac:dyDescent="0.25">
      <c r="A39" s="73">
        <v>31</v>
      </c>
      <c r="B39" s="74">
        <v>0.03</v>
      </c>
      <c r="C39" s="123" t="s">
        <v>56</v>
      </c>
      <c r="D39" s="123" t="s">
        <v>56</v>
      </c>
      <c r="E39" s="123" t="s">
        <v>56</v>
      </c>
      <c r="F39" s="75">
        <v>0.02</v>
      </c>
      <c r="G39" s="76">
        <v>0.03</v>
      </c>
      <c r="H39" s="77">
        <v>0.06</v>
      </c>
      <c r="I39" s="78">
        <v>1849</v>
      </c>
      <c r="J39" s="79">
        <v>0.68</v>
      </c>
      <c r="K39" s="80">
        <f>(1000/((I39/448.8)/(X39*8))/60)*0.94</f>
        <v>152.10816657652785</v>
      </c>
      <c r="L39" s="81">
        <f>J39*K39</f>
        <v>103.43355327203895</v>
      </c>
      <c r="M39" s="82">
        <v>13.6</v>
      </c>
      <c r="N39" s="83">
        <v>7.4</v>
      </c>
      <c r="O39" s="55">
        <f t="shared" si="3"/>
        <v>16.722303818980645</v>
      </c>
      <c r="P39" s="84" t="str">
        <f>IF(L39&gt;O39,"Y","N")</f>
        <v>Y</v>
      </c>
      <c r="Q39" s="84"/>
      <c r="X39" s="1">
        <v>5</v>
      </c>
    </row>
    <row r="40" spans="1:24" ht="6" customHeight="1" thickTop="1" x14ac:dyDescent="0.2">
      <c r="A40" s="85"/>
      <c r="B40" s="86"/>
      <c r="C40" s="86"/>
      <c r="D40" s="86"/>
      <c r="E40" s="86"/>
      <c r="F40" s="86"/>
      <c r="G40" s="86"/>
      <c r="H40" s="87"/>
      <c r="I40" s="88"/>
      <c r="J40" s="89"/>
      <c r="K40" s="86"/>
      <c r="L40" s="86"/>
      <c r="N40" s="2"/>
    </row>
    <row r="41" spans="1:24" x14ac:dyDescent="0.2">
      <c r="A41" s="90" t="s">
        <v>18</v>
      </c>
      <c r="B41" s="59">
        <f t="shared" ref="B41:O41" si="4">AVERAGE(B9:B39)</f>
        <v>3.2173913043478268E-2</v>
      </c>
      <c r="C41" s="59">
        <f t="shared" si="4"/>
        <v>3.3888888888888899E-2</v>
      </c>
      <c r="D41" s="59">
        <f t="shared" si="4"/>
        <v>2.9444444444444457E-2</v>
      </c>
      <c r="E41" s="59">
        <f t="shared" si="4"/>
        <v>2.9600000000000012E-2</v>
      </c>
      <c r="F41" s="59">
        <f t="shared" si="4"/>
        <v>3.0344827586206911E-2</v>
      </c>
      <c r="G41" s="59">
        <f t="shared" si="4"/>
        <v>3.6800000000000013E-2</v>
      </c>
      <c r="H41" s="59">
        <f t="shared" si="4"/>
        <v>7.8709677419354848E-2</v>
      </c>
      <c r="I41" s="91">
        <f t="shared" si="4"/>
        <v>1829.4193548387098</v>
      </c>
      <c r="J41" s="58">
        <f t="shared" si="4"/>
        <v>0.61935483870967745</v>
      </c>
      <c r="K41" s="92">
        <f t="shared" si="4"/>
        <v>153.74076243784225</v>
      </c>
      <c r="L41" s="92">
        <f t="shared" si="4"/>
        <v>95.225450667793808</v>
      </c>
      <c r="M41" s="63">
        <f t="shared" si="4"/>
        <v>13.664516129032267</v>
      </c>
      <c r="N41" s="58">
        <f t="shared" si="4"/>
        <v>7.346451612903226</v>
      </c>
      <c r="O41" s="63">
        <f t="shared" si="4"/>
        <v>16.277257837895366</v>
      </c>
      <c r="Q41" s="93"/>
    </row>
    <row r="42" spans="1:24" ht="13.5" thickBot="1" x14ac:dyDescent="0.25">
      <c r="A42" s="90" t="s">
        <v>22</v>
      </c>
      <c r="B42" s="94">
        <f t="shared" ref="B42:I42" si="5">MAX(B9:B39)</f>
        <v>0.06</v>
      </c>
      <c r="C42" s="94">
        <f t="shared" si="5"/>
        <v>0.1</v>
      </c>
      <c r="D42" s="94">
        <f t="shared" si="5"/>
        <v>0.03</v>
      </c>
      <c r="E42" s="94">
        <f t="shared" si="5"/>
        <v>0.04</v>
      </c>
      <c r="F42" s="59">
        <f t="shared" si="5"/>
        <v>0.05</v>
      </c>
      <c r="G42" s="59">
        <f t="shared" si="5"/>
        <v>0.13</v>
      </c>
      <c r="H42" s="59">
        <f t="shared" si="5"/>
        <v>0.34</v>
      </c>
      <c r="I42" s="91">
        <f t="shared" si="5"/>
        <v>1858</v>
      </c>
      <c r="J42" s="95"/>
      <c r="M42" s="1"/>
      <c r="O42" s="4"/>
    </row>
    <row r="43" spans="1:24" ht="18.75" customHeight="1" thickBot="1" x14ac:dyDescent="0.25">
      <c r="A43" s="112" t="s">
        <v>55</v>
      </c>
      <c r="B43" s="127" t="s">
        <v>35</v>
      </c>
      <c r="C43" s="128"/>
      <c r="D43" s="128"/>
      <c r="E43" s="129"/>
      <c r="J43" s="113">
        <f>MIN(J9:J39)</f>
        <v>0.39</v>
      </c>
      <c r="M43" s="1"/>
      <c r="O43" s="4"/>
    </row>
    <row r="44" spans="1:24" ht="18" customHeight="1" thickBot="1" x14ac:dyDescent="0.25">
      <c r="A44" s="138" t="s">
        <v>60</v>
      </c>
      <c r="B44" s="139"/>
      <c r="C44" s="139"/>
      <c r="D44" s="139"/>
      <c r="E44" s="139"/>
      <c r="F44" s="140"/>
      <c r="G44" s="141" t="s">
        <v>61</v>
      </c>
      <c r="H44" s="142"/>
      <c r="I44" s="142"/>
      <c r="J44" s="142"/>
      <c r="K44" s="143"/>
      <c r="L44" s="144" t="s">
        <v>62</v>
      </c>
      <c r="M44" s="145"/>
      <c r="N44" s="146"/>
      <c r="O44" s="147" t="s">
        <v>39</v>
      </c>
      <c r="P44" s="148"/>
      <c r="Q44" s="149"/>
    </row>
    <row r="45" spans="1:24" ht="18" customHeight="1" thickBot="1" x14ac:dyDescent="0.25">
      <c r="A45" s="150" t="s">
        <v>63</v>
      </c>
      <c r="B45" s="151"/>
      <c r="C45" s="151"/>
      <c r="D45" s="151"/>
      <c r="E45" s="151"/>
      <c r="F45" s="152"/>
      <c r="G45" s="131"/>
      <c r="H45" s="153"/>
      <c r="I45" s="131"/>
      <c r="J45" s="153"/>
      <c r="K45" s="131"/>
      <c r="L45" s="154"/>
      <c r="M45" s="155"/>
      <c r="N45" s="131"/>
      <c r="O45" s="156" t="s">
        <v>64</v>
      </c>
      <c r="P45" s="157"/>
      <c r="Q45" s="158"/>
    </row>
    <row r="46" spans="1:24" ht="18" customHeight="1" x14ac:dyDescent="0.2">
      <c r="A46" s="96" t="s">
        <v>53</v>
      </c>
      <c r="F46" s="97"/>
    </row>
    <row r="47" spans="1:24" ht="23.25" customHeight="1" x14ac:dyDescent="0.2">
      <c r="A47" s="98" t="s">
        <v>40</v>
      </c>
      <c r="H47" s="1"/>
      <c r="I47" s="99" t="s">
        <v>34</v>
      </c>
      <c r="J47" s="114" t="s">
        <v>57</v>
      </c>
      <c r="K47" s="108"/>
      <c r="L47" s="131"/>
      <c r="M47" s="100" t="s">
        <v>30</v>
      </c>
      <c r="N47" s="101"/>
      <c r="O47" s="102"/>
      <c r="P47" s="102"/>
      <c r="Q47" s="132"/>
    </row>
    <row r="48" spans="1:24" ht="19.5" customHeight="1" x14ac:dyDescent="0.3">
      <c r="A48" s="103" t="s">
        <v>48</v>
      </c>
      <c r="I48" s="99" t="s">
        <v>44</v>
      </c>
      <c r="J48" s="115" t="s">
        <v>58</v>
      </c>
      <c r="K48" s="109"/>
      <c r="L48" s="131"/>
      <c r="M48" s="100" t="s">
        <v>21</v>
      </c>
      <c r="N48" s="133">
        <v>45872</v>
      </c>
      <c r="O48" s="134"/>
      <c r="P48" s="104"/>
      <c r="Q48" s="135"/>
    </row>
    <row r="49" spans="1:17" ht="18.75" customHeight="1" x14ac:dyDescent="0.2">
      <c r="A49" s="105" t="s">
        <v>54</v>
      </c>
      <c r="I49" s="99" t="s">
        <v>45</v>
      </c>
      <c r="J49" s="111" t="s">
        <v>59</v>
      </c>
      <c r="K49" s="110"/>
      <c r="L49" s="131"/>
      <c r="M49" s="136"/>
      <c r="N49" s="131"/>
      <c r="O49" s="131"/>
      <c r="P49" s="131"/>
      <c r="Q49" s="137"/>
    </row>
    <row r="50" spans="1:17" ht="15.75" x14ac:dyDescent="0.25">
      <c r="A50" s="3"/>
      <c r="B50" s="106"/>
    </row>
    <row r="51" spans="1:17" x14ac:dyDescent="0.2">
      <c r="A51" s="3"/>
    </row>
  </sheetData>
  <sheetProtection formatCells="0" deleteColumns="0" deleteRows="0"/>
  <mergeCells count="8">
    <mergeCell ref="A1:Q1"/>
    <mergeCell ref="A2:Q2"/>
    <mergeCell ref="A44:F44"/>
    <mergeCell ref="A45:F45"/>
    <mergeCell ref="G44:K44"/>
    <mergeCell ref="B6:G6"/>
    <mergeCell ref="B43:E43"/>
    <mergeCell ref="K4:L4"/>
  </mergeCells>
  <phoneticPr fontId="0" type="noConversion"/>
  <pageMargins left="1.5" right="0" top="0" bottom="0" header="0" footer="0"/>
  <pageSetup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turbidity monitoring report</dc:subject>
  <dc:creator>LEBANON</dc:creator>
  <cp:lastModifiedBy>Jaegar Howatt</cp:lastModifiedBy>
  <cp:lastPrinted>2024-03-02T19:15:44Z</cp:lastPrinted>
  <dcterms:created xsi:type="dcterms:W3CDTF">1997-05-01T15:36:50Z</dcterms:created>
  <dcterms:modified xsi:type="dcterms:W3CDTF">2025-08-03T18:18:00Z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-518515531</vt:i4>
  </property>
  <property fmtid="{D5CDD505-2E9C-101B-9397-08002B2CF9AE}" pid="3" name="_EmailSubject">
    <vt:lpwstr>January 2007 Reports</vt:lpwstr>
  </property>
  <property fmtid="{D5CDD505-2E9C-101B-9397-08002B2CF9AE}" pid="4" name="_AuthorEmail">
    <vt:lpwstr>LuAnn.Cabe@omiinc.net</vt:lpwstr>
  </property>
  <property fmtid="{D5CDD505-2E9C-101B-9397-08002B2CF9AE}" pid="5" name="_AuthorEmailDisplayName">
    <vt:lpwstr>Cabe, Lu Ann/LEB</vt:lpwstr>
  </property>
  <property fmtid="{D5CDD505-2E9C-101B-9397-08002B2CF9AE}" pid="6" name="_ReviewingToolsShownOnce">
    <vt:lpwstr/>
  </property>
</Properties>
</file>