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5\"/>
    </mc:Choice>
  </mc:AlternateContent>
  <xr:revisionPtr revIDLastSave="0" documentId="13_ncr:1_{7A17A821-44D0-4E36-8F66-F3FD6D97F36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7" i="1" l="1"/>
  <c r="O11" i="1"/>
  <c r="K39" i="1" l="1"/>
  <c r="L39" i="1" s="1"/>
  <c r="O39" i="1"/>
  <c r="J43" i="1"/>
  <c r="P39" i="1" l="1"/>
  <c r="O31" i="1"/>
  <c r="O32" i="1"/>
  <c r="O33" i="1"/>
  <c r="O34" i="1"/>
  <c r="O35" i="1"/>
  <c r="O36" i="1"/>
  <c r="O38" i="1"/>
  <c r="O10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9" i="1"/>
  <c r="K35" i="1" l="1"/>
  <c r="K36" i="1"/>
  <c r="K37" i="1"/>
  <c r="K21" i="1" l="1"/>
  <c r="L21" i="1" s="1"/>
  <c r="P21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L35" i="1"/>
  <c r="L36" i="1"/>
  <c r="L37" i="1"/>
  <c r="K38" i="1"/>
  <c r="L38" i="1" s="1"/>
  <c r="I41" i="1"/>
  <c r="J41" i="1"/>
  <c r="N41" i="1"/>
  <c r="M41" i="1"/>
  <c r="I42" i="1"/>
  <c r="G42" i="1"/>
  <c r="F42" i="1"/>
  <c r="E42" i="1"/>
  <c r="D42" i="1"/>
  <c r="G41" i="1"/>
  <c r="F41" i="1"/>
  <c r="E41" i="1"/>
  <c r="D41" i="1"/>
  <c r="C42" i="1"/>
  <c r="C41" i="1"/>
  <c r="B42" i="1"/>
  <c r="B41" i="1"/>
  <c r="H41" i="1"/>
  <c r="H42" i="1"/>
  <c r="P38" i="1" l="1"/>
  <c r="P37" i="1"/>
  <c r="P34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8" i="1"/>
  <c r="P17" i="1"/>
  <c r="P15" i="1"/>
  <c r="P14" i="1"/>
  <c r="P13" i="1"/>
  <c r="P12" i="1"/>
  <c r="P11" i="1"/>
  <c r="P10" i="1"/>
  <c r="P9" i="1"/>
  <c r="O41" i="1"/>
  <c r="K41" i="1"/>
  <c r="L41" i="1"/>
</calcChain>
</file>

<file path=xl/sharedStrings.xml><?xml version="1.0" encoding="utf-8"?>
<sst xmlns="http://schemas.openxmlformats.org/spreadsheetml/2006/main" count="158" uniqueCount="65">
  <si>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</si>
  <si>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</si>
  <si>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</si>
  <si>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</si>
  <si>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</si>
  <si>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</si>
  <si>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</si>
  <si>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</si>
  <si>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</si>
  <si>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</si>
  <si>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</si>
  <si>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</si>
  <si>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</si>
  <si>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</si>
  <si>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</si>
  <si>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</si>
  <si>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</si>
  <si>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</si>
  <si>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</si>
  <si>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</si>
  <si>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</si>
  <si>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</si>
  <si>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</si>
  <si>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</si>
  <si>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</si>
  <si>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</si>
  <si>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</si>
  <si>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</si>
  <si>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</si>
  <si>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</si>
  <si>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</si>
  <si>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</si>
  <si>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</si>
  <si>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</si>
  <si>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</si>
  <si>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</si>
  <si>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</si>
  <si>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</si>
  <si>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</si>
  <si>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</si>
  <si>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</si>
  <si>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</si>
  <si>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</si>
  <si>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</si>
  <si>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</si>
  <si>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</si>
  <si>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</si>
  <si>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</si>
  <si>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</si>
  <si>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</si>
  <si>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</si>
  <si>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</si>
  <si>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</si>
  <si>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</si>
  <si>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</si>
  <si>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</si>
  <si>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</si>
  <si>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 xml:space="preserve">95% of 4 hr  turbidity readings &lt;/= 0.3 NTU?           Y 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</si>
  <si>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</si>
  <si>
    <t xml:space="preserve">CT's met everyday?   Yes </t>
  </si>
  <si>
    <t xml:space="preserve">All the 4 hr turbidity readings &lt;/= 1.0 NTU?      Y </t>
  </si>
  <si>
    <t xml:space="preserve">  &gt;/= 0.2 mg/L  Yes </t>
  </si>
  <si>
    <t>Jaegar T Howatt</t>
  </si>
  <si>
    <t>T-448091</t>
  </si>
  <si>
    <t>541-570-7561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</si>
</sst>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6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5" fontId="7" fillId="0" borderId="30" xfId="0" applyNumberFormat="1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21" xfId="0" applyFont="1" applyBorder="1"/>
    <xf numFmtId="2" fontId="7" fillId="0" borderId="2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43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7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9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7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8" fillId="0" borderId="30" xfId="0" applyNumberFormat="1" applyFont="1" applyBorder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0" fontId="1" fillId="0" borderId="38" xfId="0" applyFont="1" applyBorder="1"/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7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46</xdr:row>
      <xdr:rowOff>0</xdr:rowOff>
    </xdr:from>
    <xdr:to>
      <xdr:col>15</xdr:col>
      <xdr:colOff>26906</xdr:colOff>
      <xdr:row>47</xdr:row>
      <xdr:rowOff>103014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200BE7-5CE5-4E45-8F67-84D5C5B1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55656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4" zoomScale="85" zoomScaleNormal="85" workbookViewId="0">
      <selection activeCell="S19" sqref="S19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6384" width="9.28515625" style="1"/>
  </cols>
  <sheetData>
    <row r="1" spans="1:24" ht="12.75" customHeight="1" x14ac:dyDescent="0.25">
      <c r="A1" s="123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24" ht="18" x14ac:dyDescent="0.25">
      <c r="A2" s="124" t="s">
        <v>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29">
        <v>45931</v>
      </c>
      <c r="L4" s="129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25" t="s">
        <v>0</v>
      </c>
      <c r="C6" s="125"/>
      <c r="D6" s="125"/>
      <c r="E6" s="125"/>
      <c r="F6" s="125"/>
      <c r="G6" s="125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16" t="s">
        <v>56</v>
      </c>
      <c r="C9" s="111" t="s">
        <v>56</v>
      </c>
      <c r="D9" s="111">
        <v>0.03</v>
      </c>
      <c r="E9" s="48">
        <v>0.03</v>
      </c>
      <c r="F9" s="111">
        <v>0.03</v>
      </c>
      <c r="G9" s="112" t="s">
        <v>56</v>
      </c>
      <c r="H9" s="50">
        <v>0.06</v>
      </c>
      <c r="I9" s="51">
        <v>1825</v>
      </c>
      <c r="J9" s="47">
        <v>0.81</v>
      </c>
      <c r="K9" s="52">
        <f t="shared" ref="K9:K37" si="0">(1000/((I9/448.8)/(X9*8))/60)*0.94</f>
        <v>154.10849315068492</v>
      </c>
      <c r="L9" s="53">
        <f t="shared" ref="L9:L36" si="1">J9*K9</f>
        <v>124.82787945205479</v>
      </c>
      <c r="M9" s="54">
        <v>16.2</v>
      </c>
      <c r="N9" s="49">
        <v>7.41</v>
      </c>
      <c r="O9" s="55">
        <f>IF(M9&lt;12.5,(0.353*$Q$4)*(12.006+EXP(2.46-0.073*M9+0.125*J9+0.389*N9)),(0.361*$Q$4)*(-2.261+EXP(2.69-0.065*M9+0.111*J9+0.361*N9)))</f>
        <v>14.322026022931166</v>
      </c>
      <c r="P9" s="56" t="str">
        <f t="shared" ref="P9:P36" si="2">IF(L9&gt;O9,"Y","N")</f>
        <v>Y</v>
      </c>
      <c r="Q9" s="56"/>
      <c r="X9" s="1">
        <v>5</v>
      </c>
    </row>
    <row r="10" spans="1:24" ht="20.100000000000001" customHeight="1" x14ac:dyDescent="0.2">
      <c r="A10" s="57">
        <v>2</v>
      </c>
      <c r="B10" s="114">
        <v>0.03</v>
      </c>
      <c r="C10" s="59">
        <v>0.03</v>
      </c>
      <c r="D10" s="113" t="s">
        <v>56</v>
      </c>
      <c r="E10" s="113" t="s">
        <v>56</v>
      </c>
      <c r="F10" s="113">
        <v>0.03</v>
      </c>
      <c r="G10" s="113">
        <v>0.02</v>
      </c>
      <c r="H10" s="50">
        <v>0.04</v>
      </c>
      <c r="I10" s="61">
        <v>1811</v>
      </c>
      <c r="J10" s="58">
        <v>0.89</v>
      </c>
      <c r="K10" s="62">
        <f t="shared" si="0"/>
        <v>155.29983434566537</v>
      </c>
      <c r="L10" s="53">
        <f t="shared" si="1"/>
        <v>138.21685256764218</v>
      </c>
      <c r="M10" s="63">
        <v>16.3</v>
      </c>
      <c r="N10" s="60">
        <v>7.39</v>
      </c>
      <c r="O10" s="55">
        <f t="shared" ref="O10:O39" si="3">IF(M10&lt;12.5,(0.353*$Q$4)*(12.006+EXP(2.46-0.073*M10+0.125*J10+0.389*N10)),(0.361*$Q$4)*(-2.261+EXP(2.69-0.065*M10+0.111*J10+0.361*N10)))</f>
        <v>14.250904415289471</v>
      </c>
      <c r="P10" s="64" t="str">
        <f t="shared" si="2"/>
        <v>Y</v>
      </c>
      <c r="Q10" s="64"/>
      <c r="X10" s="1">
        <v>5</v>
      </c>
    </row>
    <row r="11" spans="1:24" ht="20.100000000000001" customHeight="1" x14ac:dyDescent="0.2">
      <c r="A11" s="57">
        <v>3</v>
      </c>
      <c r="B11" s="114">
        <v>0.03</v>
      </c>
      <c r="C11" s="113" t="s">
        <v>56</v>
      </c>
      <c r="D11" s="113" t="s">
        <v>56</v>
      </c>
      <c r="E11" s="113" t="s">
        <v>56</v>
      </c>
      <c r="F11" s="113">
        <v>0.03</v>
      </c>
      <c r="G11" s="115">
        <v>0.03</v>
      </c>
      <c r="H11" s="50">
        <v>0.05</v>
      </c>
      <c r="I11" s="61">
        <v>1807</v>
      </c>
      <c r="J11" s="58">
        <v>0.94</v>
      </c>
      <c r="K11" s="62">
        <f t="shared" si="0"/>
        <v>155.64360819037077</v>
      </c>
      <c r="L11" s="53">
        <f t="shared" si="1"/>
        <v>146.30499169894853</v>
      </c>
      <c r="M11" s="63">
        <v>15.1</v>
      </c>
      <c r="N11" s="60">
        <v>7.29</v>
      </c>
      <c r="O11" s="55">
        <f>IF(M11&lt;12.5,(0.353*$Q$4)*(12.006+EXP(2.46-0.073*M11+0.125*J11+0.389*N11)),(0.361*$Q$4)*(-2.261+EXP(2.69-0.065*M11+0.111*J11+0.361*N11)))</f>
        <v>14.963241216298259</v>
      </c>
      <c r="P11" s="64" t="str">
        <f t="shared" si="2"/>
        <v>Y</v>
      </c>
      <c r="Q11" s="64"/>
      <c r="X11" s="1">
        <v>5</v>
      </c>
    </row>
    <row r="12" spans="1:24" ht="20.100000000000001" customHeight="1" x14ac:dyDescent="0.2">
      <c r="A12" s="57">
        <v>4</v>
      </c>
      <c r="B12" s="114">
        <v>0.03</v>
      </c>
      <c r="C12" s="113" t="s">
        <v>56</v>
      </c>
      <c r="D12" s="113" t="s">
        <v>56</v>
      </c>
      <c r="E12" s="113" t="s">
        <v>56</v>
      </c>
      <c r="F12" s="59">
        <v>0.02</v>
      </c>
      <c r="G12" s="60">
        <v>0.02</v>
      </c>
      <c r="H12" s="50">
        <v>0.06</v>
      </c>
      <c r="I12" s="61">
        <v>1814</v>
      </c>
      <c r="J12" s="58">
        <v>0.93</v>
      </c>
      <c r="K12" s="62">
        <f t="shared" si="0"/>
        <v>155.04299889746414</v>
      </c>
      <c r="L12" s="53">
        <f t="shared" si="1"/>
        <v>144.18998897464166</v>
      </c>
      <c r="M12" s="63">
        <v>15.6</v>
      </c>
      <c r="N12" s="60">
        <v>7.28</v>
      </c>
      <c r="O12" s="55">
        <f t="shared" si="3"/>
        <v>14.401635814442017</v>
      </c>
      <c r="P12" s="64" t="str">
        <f t="shared" si="2"/>
        <v>Y</v>
      </c>
      <c r="Q12" s="64"/>
      <c r="X12" s="1">
        <v>5</v>
      </c>
    </row>
    <row r="13" spans="1:24" ht="20.100000000000001" customHeight="1" x14ac:dyDescent="0.2">
      <c r="A13" s="57">
        <v>5</v>
      </c>
      <c r="B13" s="58">
        <v>0.02</v>
      </c>
      <c r="C13" s="113" t="s">
        <v>56</v>
      </c>
      <c r="D13" s="113" t="s">
        <v>56</v>
      </c>
      <c r="E13" s="113" t="s">
        <v>56</v>
      </c>
      <c r="F13" s="113" t="s">
        <v>56</v>
      </c>
      <c r="G13" s="115">
        <v>0.02</v>
      </c>
      <c r="H13" s="50">
        <v>0.04</v>
      </c>
      <c r="I13" s="61">
        <v>1783</v>
      </c>
      <c r="J13" s="58">
        <v>0.97</v>
      </c>
      <c r="K13" s="62">
        <f t="shared" si="0"/>
        <v>157.73864273696017</v>
      </c>
      <c r="L13" s="53">
        <f t="shared" si="1"/>
        <v>153.00648345485138</v>
      </c>
      <c r="M13" s="63">
        <v>14.8</v>
      </c>
      <c r="N13" s="60">
        <v>7.19</v>
      </c>
      <c r="O13" s="55">
        <f t="shared" si="3"/>
        <v>14.760610805272794</v>
      </c>
      <c r="P13" s="64" t="str">
        <f t="shared" si="2"/>
        <v>Y</v>
      </c>
      <c r="Q13" s="64"/>
      <c r="X13" s="1">
        <v>5</v>
      </c>
    </row>
    <row r="14" spans="1:24" ht="20.100000000000001" customHeight="1" x14ac:dyDescent="0.2">
      <c r="A14" s="57">
        <v>6</v>
      </c>
      <c r="B14" s="58">
        <v>0.02</v>
      </c>
      <c r="C14" s="59">
        <v>0.02</v>
      </c>
      <c r="D14" s="113" t="s">
        <v>56</v>
      </c>
      <c r="E14" s="113" t="s">
        <v>56</v>
      </c>
      <c r="F14" s="59">
        <v>0.02</v>
      </c>
      <c r="G14" s="115">
        <v>0.02</v>
      </c>
      <c r="H14" s="50">
        <v>0.05</v>
      </c>
      <c r="I14" s="61">
        <v>1809</v>
      </c>
      <c r="J14" s="58">
        <v>0.94</v>
      </c>
      <c r="K14" s="62">
        <f t="shared" si="0"/>
        <v>155.47153123272528</v>
      </c>
      <c r="L14" s="53">
        <f t="shared" si="1"/>
        <v>146.14323935876175</v>
      </c>
      <c r="M14" s="63">
        <v>16.7</v>
      </c>
      <c r="N14" s="60">
        <v>7.4</v>
      </c>
      <c r="O14" s="55">
        <f t="shared" si="3"/>
        <v>14.006113528288109</v>
      </c>
      <c r="P14" s="64" t="str">
        <f t="shared" si="2"/>
        <v>Y</v>
      </c>
      <c r="Q14" s="64"/>
      <c r="X14" s="1">
        <v>5</v>
      </c>
    </row>
    <row r="15" spans="1:24" ht="20.100000000000001" customHeight="1" x14ac:dyDescent="0.2">
      <c r="A15" s="57">
        <v>7</v>
      </c>
      <c r="B15" s="114" t="s">
        <v>56</v>
      </c>
      <c r="C15" s="113" t="s">
        <v>56</v>
      </c>
      <c r="D15" s="113" t="s">
        <v>56</v>
      </c>
      <c r="E15" s="59">
        <v>0.02</v>
      </c>
      <c r="F15" s="113">
        <v>0.02</v>
      </c>
      <c r="G15" s="115">
        <v>0.02</v>
      </c>
      <c r="H15" s="50">
        <v>0.06</v>
      </c>
      <c r="I15" s="61">
        <v>1806</v>
      </c>
      <c r="J15" s="58">
        <v>0.88</v>
      </c>
      <c r="K15" s="62">
        <f t="shared" si="0"/>
        <v>155.72978959025468</v>
      </c>
      <c r="L15" s="53">
        <f t="shared" si="1"/>
        <v>137.04221483942413</v>
      </c>
      <c r="M15" s="63">
        <v>16.600000000000001</v>
      </c>
      <c r="N15" s="60">
        <v>7.52</v>
      </c>
      <c r="O15" s="55">
        <f t="shared" si="3"/>
        <v>14.641851989365236</v>
      </c>
      <c r="P15" s="64" t="str">
        <f t="shared" si="2"/>
        <v>Y</v>
      </c>
      <c r="Q15" s="64"/>
      <c r="X15" s="1">
        <v>5</v>
      </c>
    </row>
    <row r="16" spans="1:24" ht="20.100000000000001" customHeight="1" x14ac:dyDescent="0.2">
      <c r="A16" s="57">
        <v>8</v>
      </c>
      <c r="B16" s="114" t="s">
        <v>56</v>
      </c>
      <c r="C16" s="113" t="s">
        <v>56</v>
      </c>
      <c r="D16" s="113" t="s">
        <v>56</v>
      </c>
      <c r="E16" s="113" t="s">
        <v>56</v>
      </c>
      <c r="F16" s="113" t="s">
        <v>56</v>
      </c>
      <c r="G16" s="115" t="s">
        <v>56</v>
      </c>
      <c r="H16" s="117" t="s">
        <v>56</v>
      </c>
      <c r="I16" s="118" t="s">
        <v>56</v>
      </c>
      <c r="J16" s="114" t="s">
        <v>56</v>
      </c>
      <c r="K16" s="62" t="s">
        <v>56</v>
      </c>
      <c r="L16" s="120" t="s">
        <v>56</v>
      </c>
      <c r="M16" s="119" t="s">
        <v>56</v>
      </c>
      <c r="N16" s="115" t="s">
        <v>56</v>
      </c>
      <c r="O16" s="55" t="s">
        <v>56</v>
      </c>
      <c r="P16" s="121" t="s">
        <v>56</v>
      </c>
      <c r="Q16" s="64"/>
      <c r="X16" s="1">
        <v>5</v>
      </c>
    </row>
    <row r="17" spans="1:24" ht="20.100000000000001" customHeight="1" x14ac:dyDescent="0.2">
      <c r="A17" s="57">
        <v>9</v>
      </c>
      <c r="B17" s="114" t="s">
        <v>56</v>
      </c>
      <c r="C17" s="113" t="s">
        <v>56</v>
      </c>
      <c r="D17" s="59">
        <v>0.02</v>
      </c>
      <c r="E17" s="59">
        <v>0.02</v>
      </c>
      <c r="F17" s="59">
        <v>0.02</v>
      </c>
      <c r="G17" s="60">
        <v>0.02</v>
      </c>
      <c r="H17" s="50">
        <v>7.0000000000000007E-2</v>
      </c>
      <c r="I17" s="61">
        <v>1819</v>
      </c>
      <c r="J17" s="58">
        <v>0.91</v>
      </c>
      <c r="K17" s="62">
        <f t="shared" si="0"/>
        <v>154.61682242990653</v>
      </c>
      <c r="L17" s="53">
        <f t="shared" si="1"/>
        <v>140.70130841121494</v>
      </c>
      <c r="M17" s="63">
        <v>14.9</v>
      </c>
      <c r="N17" s="60">
        <v>7.29</v>
      </c>
      <c r="O17" s="55">
        <f t="shared" si="3"/>
        <v>15.112603188643485</v>
      </c>
      <c r="P17" s="64" t="str">
        <f t="shared" si="2"/>
        <v>Y</v>
      </c>
      <c r="Q17" s="64"/>
      <c r="X17" s="1">
        <v>5</v>
      </c>
    </row>
    <row r="18" spans="1:24" ht="20.100000000000001" customHeight="1" x14ac:dyDescent="0.2">
      <c r="A18" s="57">
        <v>10</v>
      </c>
      <c r="B18" s="58">
        <v>0.02</v>
      </c>
      <c r="C18" s="59">
        <v>0.02</v>
      </c>
      <c r="D18" s="59">
        <v>0.02</v>
      </c>
      <c r="E18" s="59">
        <v>0.02</v>
      </c>
      <c r="F18" s="102">
        <v>0.02</v>
      </c>
      <c r="G18" s="115" t="s">
        <v>56</v>
      </c>
      <c r="H18" s="50">
        <v>0.03</v>
      </c>
      <c r="I18" s="61">
        <v>1808</v>
      </c>
      <c r="J18" s="58">
        <v>0.96</v>
      </c>
      <c r="K18" s="62">
        <f t="shared" si="0"/>
        <v>155.55752212389379</v>
      </c>
      <c r="L18" s="53">
        <f t="shared" si="1"/>
        <v>149.33522123893803</v>
      </c>
      <c r="M18" s="63">
        <v>14.8</v>
      </c>
      <c r="N18" s="60">
        <v>7.41</v>
      </c>
      <c r="O18" s="55">
        <f t="shared" si="3"/>
        <v>15.996222361222289</v>
      </c>
      <c r="P18" s="64" t="str">
        <f t="shared" si="2"/>
        <v>Y</v>
      </c>
      <c r="Q18" s="64"/>
      <c r="X18" s="1">
        <v>5</v>
      </c>
    </row>
    <row r="19" spans="1:24" ht="20.100000000000001" customHeight="1" x14ac:dyDescent="0.2">
      <c r="A19" s="57">
        <v>11</v>
      </c>
      <c r="B19" s="114" t="s">
        <v>56</v>
      </c>
      <c r="C19" s="113" t="s">
        <v>56</v>
      </c>
      <c r="D19" s="113" t="s">
        <v>56</v>
      </c>
      <c r="E19" s="113" t="s">
        <v>56</v>
      </c>
      <c r="F19" s="59">
        <v>0.02</v>
      </c>
      <c r="G19" s="60">
        <v>0.02</v>
      </c>
      <c r="H19" s="50">
        <v>0.04</v>
      </c>
      <c r="I19" s="61">
        <v>1714</v>
      </c>
      <c r="J19" s="58">
        <v>0.89</v>
      </c>
      <c r="K19" s="62">
        <f t="shared" si="0"/>
        <v>164.08868144690783</v>
      </c>
      <c r="L19" s="53">
        <f t="shared" si="1"/>
        <v>146.03892648774797</v>
      </c>
      <c r="M19" s="63">
        <v>15</v>
      </c>
      <c r="N19" s="60">
        <v>7.4</v>
      </c>
      <c r="O19" s="55">
        <f t="shared" si="3"/>
        <v>15.601120586697544</v>
      </c>
      <c r="P19" s="64" t="str">
        <f t="shared" si="2"/>
        <v>Y</v>
      </c>
      <c r="Q19" s="64"/>
      <c r="X19" s="1">
        <v>5</v>
      </c>
    </row>
    <row r="20" spans="1:24" ht="20.100000000000001" customHeight="1" x14ac:dyDescent="0.2">
      <c r="A20" s="57">
        <v>12</v>
      </c>
      <c r="B20" s="58">
        <v>0.02</v>
      </c>
      <c r="C20" s="59">
        <v>0.02</v>
      </c>
      <c r="D20" s="59">
        <v>0.02</v>
      </c>
      <c r="E20" s="59">
        <v>0.02</v>
      </c>
      <c r="F20" s="59">
        <v>0.03</v>
      </c>
      <c r="G20" s="115" t="s">
        <v>56</v>
      </c>
      <c r="H20" s="50">
        <v>0.03</v>
      </c>
      <c r="I20" s="61">
        <v>1576</v>
      </c>
      <c r="J20" s="58">
        <v>0.89</v>
      </c>
      <c r="K20" s="62">
        <f t="shared" si="0"/>
        <v>178.45685279187816</v>
      </c>
      <c r="L20" s="53">
        <f t="shared" si="1"/>
        <v>158.82659898477158</v>
      </c>
      <c r="M20" s="63">
        <v>14.8</v>
      </c>
      <c r="N20" s="60">
        <v>7.33</v>
      </c>
      <c r="O20" s="55">
        <f t="shared" si="3"/>
        <v>15.4058875254967</v>
      </c>
      <c r="P20" s="64" t="str">
        <f t="shared" si="2"/>
        <v>Y</v>
      </c>
      <c r="Q20" s="64"/>
      <c r="X20" s="1">
        <v>5</v>
      </c>
    </row>
    <row r="21" spans="1:24" ht="20.100000000000001" customHeight="1" x14ac:dyDescent="0.2">
      <c r="A21" s="57">
        <v>13</v>
      </c>
      <c r="B21" s="114" t="s">
        <v>56</v>
      </c>
      <c r="C21" s="113" t="s">
        <v>56</v>
      </c>
      <c r="D21" s="113" t="s">
        <v>56</v>
      </c>
      <c r="E21" s="59">
        <v>0.03</v>
      </c>
      <c r="F21" s="59">
        <v>0.03</v>
      </c>
      <c r="G21" s="60">
        <v>0.03</v>
      </c>
      <c r="H21" s="50">
        <v>0.04</v>
      </c>
      <c r="I21" s="61">
        <v>1576</v>
      </c>
      <c r="J21" s="58">
        <v>0.91</v>
      </c>
      <c r="K21" s="62">
        <f t="shared" si="0"/>
        <v>178.45685279187816</v>
      </c>
      <c r="L21" s="53">
        <f t="shared" si="1"/>
        <v>162.39573604060914</v>
      </c>
      <c r="M21" s="63">
        <v>15.3</v>
      </c>
      <c r="N21" s="60">
        <v>7.28</v>
      </c>
      <c r="O21" s="55">
        <f t="shared" si="3"/>
        <v>14.659772105081725</v>
      </c>
      <c r="P21" s="64" t="str">
        <f t="shared" si="2"/>
        <v>Y</v>
      </c>
      <c r="Q21" s="64"/>
      <c r="X21" s="1">
        <v>5</v>
      </c>
    </row>
    <row r="22" spans="1:24" ht="20.100000000000001" customHeight="1" x14ac:dyDescent="0.2">
      <c r="A22" s="57">
        <v>14</v>
      </c>
      <c r="B22" s="58">
        <v>0.03</v>
      </c>
      <c r="C22" s="59">
        <v>0.03</v>
      </c>
      <c r="D22" s="113" t="s">
        <v>56</v>
      </c>
      <c r="E22" s="59">
        <v>0.03</v>
      </c>
      <c r="F22" s="59">
        <v>0.03</v>
      </c>
      <c r="G22" s="60">
        <v>0.03</v>
      </c>
      <c r="H22" s="50">
        <v>0.03</v>
      </c>
      <c r="I22" s="61">
        <v>1572</v>
      </c>
      <c r="J22" s="58">
        <v>0.94</v>
      </c>
      <c r="K22" s="62">
        <f t="shared" si="0"/>
        <v>178.91094147582697</v>
      </c>
      <c r="L22" s="53">
        <f t="shared" si="1"/>
        <v>168.17628498727734</v>
      </c>
      <c r="M22" s="63">
        <v>16.8</v>
      </c>
      <c r="N22" s="60">
        <v>7.64</v>
      </c>
      <c r="O22" s="55">
        <f t="shared" si="3"/>
        <v>15.208818197393018</v>
      </c>
      <c r="P22" s="64" t="str">
        <f t="shared" si="2"/>
        <v>Y</v>
      </c>
      <c r="Q22" s="64"/>
      <c r="X22" s="1">
        <v>5</v>
      </c>
    </row>
    <row r="23" spans="1:24" ht="20.100000000000001" customHeight="1" x14ac:dyDescent="0.2">
      <c r="A23" s="57">
        <v>15</v>
      </c>
      <c r="B23" s="114" t="s">
        <v>56</v>
      </c>
      <c r="C23" s="113" t="s">
        <v>56</v>
      </c>
      <c r="D23" s="59">
        <v>0.03</v>
      </c>
      <c r="E23" s="59">
        <v>0.03</v>
      </c>
      <c r="F23" s="59">
        <v>0.02</v>
      </c>
      <c r="G23" s="115" t="s">
        <v>56</v>
      </c>
      <c r="H23" s="50">
        <v>0.04</v>
      </c>
      <c r="I23" s="61">
        <v>1584</v>
      </c>
      <c r="J23" s="58">
        <v>0.96</v>
      </c>
      <c r="K23" s="62">
        <f t="shared" si="0"/>
        <v>177.55555555555554</v>
      </c>
      <c r="L23" s="53">
        <f t="shared" si="1"/>
        <v>170.45333333333332</v>
      </c>
      <c r="M23" s="63">
        <v>15.2</v>
      </c>
      <c r="N23" s="60">
        <v>7.51</v>
      </c>
      <c r="O23" s="55">
        <f t="shared" si="3"/>
        <v>16.162745650145368</v>
      </c>
      <c r="P23" s="64" t="str">
        <f t="shared" si="2"/>
        <v>Y</v>
      </c>
      <c r="Q23" s="64"/>
      <c r="X23" s="1">
        <v>5</v>
      </c>
    </row>
    <row r="24" spans="1:24" ht="20.100000000000001" customHeight="1" x14ac:dyDescent="0.2">
      <c r="A24" s="57">
        <v>16</v>
      </c>
      <c r="B24" s="114" t="s">
        <v>56</v>
      </c>
      <c r="C24" s="113" t="s">
        <v>56</v>
      </c>
      <c r="D24" s="59">
        <v>0.03</v>
      </c>
      <c r="E24" s="59">
        <v>0.03</v>
      </c>
      <c r="F24" s="59">
        <v>0.03</v>
      </c>
      <c r="G24" s="60">
        <v>0.03</v>
      </c>
      <c r="H24" s="50">
        <v>0.06</v>
      </c>
      <c r="I24" s="61">
        <v>1572</v>
      </c>
      <c r="J24" s="58">
        <v>0.94</v>
      </c>
      <c r="K24" s="62">
        <f t="shared" si="0"/>
        <v>178.91094147582697</v>
      </c>
      <c r="L24" s="53">
        <f t="shared" si="1"/>
        <v>168.17628498727734</v>
      </c>
      <c r="M24" s="63">
        <v>15.1</v>
      </c>
      <c r="N24" s="60">
        <v>7.49</v>
      </c>
      <c r="O24" s="55">
        <f t="shared" si="3"/>
        <v>16.114098878858002</v>
      </c>
      <c r="P24" s="64" t="str">
        <f t="shared" si="2"/>
        <v>Y</v>
      </c>
      <c r="Q24" s="64"/>
      <c r="X24" s="1">
        <v>5</v>
      </c>
    </row>
    <row r="25" spans="1:24" ht="20.100000000000001" customHeight="1" x14ac:dyDescent="0.2">
      <c r="A25" s="57">
        <v>17</v>
      </c>
      <c r="B25" s="58">
        <v>0.03</v>
      </c>
      <c r="C25" s="113" t="s">
        <v>56</v>
      </c>
      <c r="D25" s="113" t="s">
        <v>56</v>
      </c>
      <c r="E25" s="113" t="s">
        <v>56</v>
      </c>
      <c r="F25" s="59">
        <v>0.03</v>
      </c>
      <c r="G25" s="60">
        <v>0.03</v>
      </c>
      <c r="H25" s="50">
        <v>0.06</v>
      </c>
      <c r="I25" s="61">
        <v>1564</v>
      </c>
      <c r="J25" s="58">
        <v>1.03</v>
      </c>
      <c r="K25" s="62">
        <f t="shared" si="0"/>
        <v>179.82608695652172</v>
      </c>
      <c r="L25" s="53">
        <f t="shared" si="1"/>
        <v>185.22086956521738</v>
      </c>
      <c r="M25" s="63">
        <v>16.100000000000001</v>
      </c>
      <c r="N25" s="60">
        <v>7.58</v>
      </c>
      <c r="O25" s="55">
        <f t="shared" si="3"/>
        <v>15.746177072363428</v>
      </c>
      <c r="P25" s="64" t="str">
        <f t="shared" si="2"/>
        <v>Y</v>
      </c>
      <c r="Q25" s="64"/>
      <c r="X25" s="1">
        <v>5</v>
      </c>
    </row>
    <row r="26" spans="1:24" ht="20.100000000000001" customHeight="1" x14ac:dyDescent="0.2">
      <c r="A26" s="57">
        <v>18</v>
      </c>
      <c r="B26" s="58">
        <v>0.03</v>
      </c>
      <c r="C26" s="113" t="s">
        <v>56</v>
      </c>
      <c r="D26" s="113" t="s">
        <v>56</v>
      </c>
      <c r="E26" s="59">
        <v>0.03</v>
      </c>
      <c r="F26" s="59">
        <v>0.03</v>
      </c>
      <c r="G26" s="60">
        <v>0.02</v>
      </c>
      <c r="H26" s="50">
        <v>0.06</v>
      </c>
      <c r="I26" s="61">
        <v>1566</v>
      </c>
      <c r="J26" s="58">
        <v>0.96</v>
      </c>
      <c r="K26" s="62">
        <f t="shared" si="0"/>
        <v>179.59642401021708</v>
      </c>
      <c r="L26" s="53">
        <f t="shared" si="1"/>
        <v>172.41256704980839</v>
      </c>
      <c r="M26" s="63">
        <v>15.6</v>
      </c>
      <c r="N26" s="60">
        <v>7.54</v>
      </c>
      <c r="O26" s="55">
        <f t="shared" si="3"/>
        <v>15.913262873622324</v>
      </c>
      <c r="P26" s="64" t="str">
        <f t="shared" si="2"/>
        <v>Y</v>
      </c>
      <c r="Q26" s="64"/>
      <c r="X26" s="1">
        <v>5</v>
      </c>
    </row>
    <row r="27" spans="1:24" ht="20.100000000000001" customHeight="1" x14ac:dyDescent="0.2">
      <c r="A27" s="57">
        <v>19</v>
      </c>
      <c r="B27" s="58">
        <v>0.03</v>
      </c>
      <c r="C27" s="114" t="s">
        <v>56</v>
      </c>
      <c r="D27" s="114" t="s">
        <v>56</v>
      </c>
      <c r="E27" s="114" t="s">
        <v>56</v>
      </c>
      <c r="F27" s="58">
        <v>0.03</v>
      </c>
      <c r="G27" s="65">
        <v>0.03</v>
      </c>
      <c r="H27" s="66">
        <v>0.05</v>
      </c>
      <c r="I27" s="61">
        <v>1567</v>
      </c>
      <c r="J27" s="58">
        <v>0.93</v>
      </c>
      <c r="K27" s="62">
        <f t="shared" si="0"/>
        <v>179.48181238034465</v>
      </c>
      <c r="L27" s="53">
        <f t="shared" si="1"/>
        <v>166.91808551372054</v>
      </c>
      <c r="M27" s="63">
        <v>16.2</v>
      </c>
      <c r="N27" s="58">
        <v>7.57</v>
      </c>
      <c r="O27" s="55">
        <f t="shared" si="3"/>
        <v>15.407152695944891</v>
      </c>
      <c r="P27" s="64" t="str">
        <f t="shared" si="2"/>
        <v>Y</v>
      </c>
      <c r="Q27" s="64"/>
      <c r="X27" s="1">
        <v>5</v>
      </c>
    </row>
    <row r="28" spans="1:24" ht="20.100000000000001" customHeight="1" x14ac:dyDescent="0.2">
      <c r="A28" s="57">
        <v>20</v>
      </c>
      <c r="B28" s="58">
        <v>0.03</v>
      </c>
      <c r="C28" s="113" t="s">
        <v>56</v>
      </c>
      <c r="D28" s="113" t="s">
        <v>56</v>
      </c>
      <c r="E28" s="59">
        <v>0.03</v>
      </c>
      <c r="F28" s="59">
        <v>0.03</v>
      </c>
      <c r="G28" s="115" t="s">
        <v>56</v>
      </c>
      <c r="H28" s="50">
        <v>0.05</v>
      </c>
      <c r="I28" s="61">
        <v>1573</v>
      </c>
      <c r="J28" s="58">
        <v>0.91</v>
      </c>
      <c r="K28" s="62">
        <f t="shared" si="0"/>
        <v>178.7972027972028</v>
      </c>
      <c r="L28" s="53">
        <f t="shared" si="1"/>
        <v>162.70545454545456</v>
      </c>
      <c r="M28" s="63">
        <v>17</v>
      </c>
      <c r="N28" s="60">
        <v>7.49</v>
      </c>
      <c r="O28" s="55">
        <f t="shared" si="3"/>
        <v>14.146029639189054</v>
      </c>
      <c r="P28" s="64" t="str">
        <f t="shared" si="2"/>
        <v>Y</v>
      </c>
      <c r="Q28" s="64"/>
      <c r="X28" s="1">
        <v>5</v>
      </c>
    </row>
    <row r="29" spans="1:24" ht="20.100000000000001" customHeight="1" x14ac:dyDescent="0.2">
      <c r="A29" s="57">
        <v>21</v>
      </c>
      <c r="B29" s="114" t="s">
        <v>56</v>
      </c>
      <c r="C29" s="113" t="s">
        <v>56</v>
      </c>
      <c r="D29" s="59">
        <v>0.03</v>
      </c>
      <c r="E29" s="59">
        <v>0.03</v>
      </c>
      <c r="F29" s="59">
        <v>0.03</v>
      </c>
      <c r="G29" s="60">
        <v>0.03</v>
      </c>
      <c r="H29" s="50">
        <v>0.05</v>
      </c>
      <c r="I29" s="61">
        <v>1572</v>
      </c>
      <c r="J29" s="58">
        <v>0.92</v>
      </c>
      <c r="K29" s="62">
        <f t="shared" si="0"/>
        <v>178.91094147582697</v>
      </c>
      <c r="L29" s="53">
        <f t="shared" si="1"/>
        <v>164.59806615776083</v>
      </c>
      <c r="M29" s="63">
        <v>16.100000000000001</v>
      </c>
      <c r="N29" s="60">
        <v>7.51</v>
      </c>
      <c r="O29" s="55">
        <f t="shared" si="3"/>
        <v>15.151920309461497</v>
      </c>
      <c r="P29" s="64" t="str">
        <f t="shared" si="2"/>
        <v>Y</v>
      </c>
      <c r="Q29" s="64"/>
      <c r="X29" s="1">
        <v>5</v>
      </c>
    </row>
    <row r="30" spans="1:24" ht="20.100000000000001" customHeight="1" x14ac:dyDescent="0.2">
      <c r="A30" s="57">
        <v>22</v>
      </c>
      <c r="B30" s="58">
        <v>0.02</v>
      </c>
      <c r="C30" s="113" t="s">
        <v>56</v>
      </c>
      <c r="D30" s="59">
        <v>0.08</v>
      </c>
      <c r="E30" s="59">
        <v>0.03</v>
      </c>
      <c r="F30" s="59">
        <v>0.03</v>
      </c>
      <c r="G30" s="60">
        <v>0.03</v>
      </c>
      <c r="H30" s="50">
        <v>0.08</v>
      </c>
      <c r="I30" s="61">
        <v>1568</v>
      </c>
      <c r="J30" s="58">
        <v>0.93</v>
      </c>
      <c r="K30" s="62">
        <f t="shared" si="0"/>
        <v>179.36734693877548</v>
      </c>
      <c r="L30" s="53">
        <f t="shared" si="1"/>
        <v>166.8116326530612</v>
      </c>
      <c r="M30" s="63">
        <v>17.2</v>
      </c>
      <c r="N30" s="60">
        <v>7.63</v>
      </c>
      <c r="O30" s="55">
        <f t="shared" si="3"/>
        <v>14.736360256796591</v>
      </c>
      <c r="P30" s="64" t="str">
        <f t="shared" si="2"/>
        <v>Y</v>
      </c>
      <c r="Q30" s="64"/>
      <c r="X30" s="1">
        <v>5</v>
      </c>
    </row>
    <row r="31" spans="1:24" ht="20.100000000000001" customHeight="1" x14ac:dyDescent="0.2">
      <c r="A31" s="57">
        <v>23</v>
      </c>
      <c r="B31" s="58">
        <v>0.03</v>
      </c>
      <c r="C31" s="113" t="s">
        <v>56</v>
      </c>
      <c r="D31" s="113" t="s">
        <v>56</v>
      </c>
      <c r="E31" s="59">
        <v>0.03</v>
      </c>
      <c r="F31" s="59">
        <v>0.03</v>
      </c>
      <c r="G31" s="60">
        <v>0.03</v>
      </c>
      <c r="H31" s="50">
        <v>0.06</v>
      </c>
      <c r="I31" s="61">
        <v>1561</v>
      </c>
      <c r="J31" s="58">
        <v>0.93</v>
      </c>
      <c r="K31" s="62">
        <f t="shared" si="0"/>
        <v>180.17168481742473</v>
      </c>
      <c r="L31" s="53">
        <f t="shared" si="1"/>
        <v>167.55966688020501</v>
      </c>
      <c r="M31" s="63">
        <v>16.3</v>
      </c>
      <c r="N31" s="60">
        <v>7.58</v>
      </c>
      <c r="O31" s="55">
        <f t="shared" si="3"/>
        <v>15.361512567060757</v>
      </c>
      <c r="P31" s="64" t="str">
        <f t="shared" si="2"/>
        <v>Y</v>
      </c>
      <c r="Q31" s="64"/>
      <c r="X31" s="1">
        <v>5</v>
      </c>
    </row>
    <row r="32" spans="1:24" ht="20.100000000000001" customHeight="1" x14ac:dyDescent="0.2">
      <c r="A32" s="57">
        <v>24</v>
      </c>
      <c r="B32" s="114" t="s">
        <v>56</v>
      </c>
      <c r="C32" s="113" t="s">
        <v>56</v>
      </c>
      <c r="D32" s="113" t="s">
        <v>56</v>
      </c>
      <c r="E32" s="59">
        <v>0.04</v>
      </c>
      <c r="F32" s="59">
        <v>0.03</v>
      </c>
      <c r="G32" s="60">
        <v>0.03</v>
      </c>
      <c r="H32" s="50">
        <v>7.0000000000000007E-2</v>
      </c>
      <c r="I32" s="61">
        <v>1566</v>
      </c>
      <c r="J32" s="58">
        <v>0.87</v>
      </c>
      <c r="K32" s="62">
        <f t="shared" si="0"/>
        <v>179.59642401021708</v>
      </c>
      <c r="L32" s="53">
        <f t="shared" si="1"/>
        <v>156.24888888888887</v>
      </c>
      <c r="M32" s="63">
        <v>15.8</v>
      </c>
      <c r="N32" s="60">
        <v>7.57</v>
      </c>
      <c r="O32" s="55">
        <f t="shared" si="3"/>
        <v>15.715996781969412</v>
      </c>
      <c r="P32" s="64" t="str">
        <f t="shared" si="2"/>
        <v>Y</v>
      </c>
      <c r="Q32" s="64"/>
      <c r="X32" s="1">
        <v>5</v>
      </c>
    </row>
    <row r="33" spans="1:24" ht="20.100000000000001" customHeight="1" x14ac:dyDescent="0.2">
      <c r="A33" s="57">
        <v>25</v>
      </c>
      <c r="B33" s="67">
        <v>0.03</v>
      </c>
      <c r="C33" s="68">
        <v>0.03</v>
      </c>
      <c r="D33" s="113" t="s">
        <v>56</v>
      </c>
      <c r="E33" s="113" t="s">
        <v>56</v>
      </c>
      <c r="F33" s="68">
        <v>0.03</v>
      </c>
      <c r="G33" s="69">
        <v>0.03</v>
      </c>
      <c r="H33" s="70">
        <v>0.04</v>
      </c>
      <c r="I33" s="71">
        <v>1564</v>
      </c>
      <c r="J33" s="67">
        <v>0.86</v>
      </c>
      <c r="K33" s="62">
        <f t="shared" si="0"/>
        <v>179.82608695652172</v>
      </c>
      <c r="L33" s="53">
        <f t="shared" si="1"/>
        <v>154.65043478260867</v>
      </c>
      <c r="M33" s="72">
        <v>15.9</v>
      </c>
      <c r="N33" s="69">
        <v>7.59</v>
      </c>
      <c r="O33" s="55">
        <f t="shared" si="3"/>
        <v>15.709709606208403</v>
      </c>
      <c r="P33" s="64" t="str">
        <f t="shared" si="2"/>
        <v>Y</v>
      </c>
      <c r="Q33" s="64"/>
      <c r="X33" s="1">
        <v>5</v>
      </c>
    </row>
    <row r="34" spans="1:24" ht="20.100000000000001" customHeight="1" x14ac:dyDescent="0.2">
      <c r="A34" s="57">
        <v>26</v>
      </c>
      <c r="B34" s="114" t="s">
        <v>56</v>
      </c>
      <c r="C34" s="113" t="s">
        <v>56</v>
      </c>
      <c r="D34" s="113" t="s">
        <v>56</v>
      </c>
      <c r="E34" s="59">
        <v>0.03</v>
      </c>
      <c r="F34" s="59">
        <v>0.03</v>
      </c>
      <c r="G34" s="60">
        <v>0.03</v>
      </c>
      <c r="H34" s="50">
        <v>0.06</v>
      </c>
      <c r="I34" s="61">
        <v>1572</v>
      </c>
      <c r="J34" s="114">
        <v>0.81</v>
      </c>
      <c r="K34" s="62">
        <f t="shared" si="0"/>
        <v>178.91094147582697</v>
      </c>
      <c r="L34" s="53">
        <f t="shared" si="1"/>
        <v>144.91786259541985</v>
      </c>
      <c r="M34" s="63">
        <v>15.8</v>
      </c>
      <c r="N34" s="60">
        <v>7.48</v>
      </c>
      <c r="O34" s="55">
        <f t="shared" si="3"/>
        <v>15.096935181493478</v>
      </c>
      <c r="P34" s="64" t="str">
        <f t="shared" si="2"/>
        <v>Y</v>
      </c>
      <c r="Q34" s="64"/>
      <c r="X34" s="1">
        <v>5</v>
      </c>
    </row>
    <row r="35" spans="1:24" ht="20.100000000000001" customHeight="1" x14ac:dyDescent="0.2">
      <c r="A35" s="57">
        <v>27</v>
      </c>
      <c r="B35" s="58">
        <v>0.03</v>
      </c>
      <c r="C35" s="113" t="s">
        <v>56</v>
      </c>
      <c r="D35" s="113" t="s">
        <v>56</v>
      </c>
      <c r="E35" s="59">
        <v>0.04</v>
      </c>
      <c r="F35" s="59">
        <v>0.03</v>
      </c>
      <c r="G35" s="60">
        <v>0.03</v>
      </c>
      <c r="H35" s="50">
        <v>7.0000000000000007E-2</v>
      </c>
      <c r="I35" s="61">
        <v>1568</v>
      </c>
      <c r="J35" s="58">
        <v>0.81</v>
      </c>
      <c r="K35" s="62">
        <f t="shared" si="0"/>
        <v>179.36734693877548</v>
      </c>
      <c r="L35" s="53">
        <f t="shared" si="1"/>
        <v>145.28755102040816</v>
      </c>
      <c r="M35" s="63">
        <v>15.4</v>
      </c>
      <c r="N35" s="60">
        <v>7.52</v>
      </c>
      <c r="O35" s="55">
        <f t="shared" si="3"/>
        <v>15.736810302197384</v>
      </c>
      <c r="P35" s="64" t="str">
        <f t="shared" si="2"/>
        <v>Y</v>
      </c>
      <c r="Q35" s="64"/>
      <c r="X35" s="1">
        <v>5</v>
      </c>
    </row>
    <row r="36" spans="1:24" ht="20.100000000000001" customHeight="1" x14ac:dyDescent="0.2">
      <c r="A36" s="57">
        <v>28</v>
      </c>
      <c r="B36" s="58">
        <v>0.03</v>
      </c>
      <c r="C36" s="113" t="s">
        <v>56</v>
      </c>
      <c r="D36" s="113" t="s">
        <v>56</v>
      </c>
      <c r="E36" s="113" t="s">
        <v>56</v>
      </c>
      <c r="F36" s="59">
        <v>0.03</v>
      </c>
      <c r="G36" s="60">
        <v>0.03</v>
      </c>
      <c r="H36" s="50">
        <v>7.0000000000000007E-2</v>
      </c>
      <c r="I36" s="61">
        <v>1559</v>
      </c>
      <c r="J36" s="58">
        <v>0.83</v>
      </c>
      <c r="K36" s="62">
        <f t="shared" si="0"/>
        <v>180.40282232200127</v>
      </c>
      <c r="L36" s="53">
        <f t="shared" si="1"/>
        <v>149.73434252726105</v>
      </c>
      <c r="M36" s="63">
        <v>17.100000000000001</v>
      </c>
      <c r="N36" s="60">
        <v>7.62</v>
      </c>
      <c r="O36" s="55">
        <f t="shared" si="3"/>
        <v>14.612533157662304</v>
      </c>
      <c r="P36" s="64" t="str">
        <f t="shared" si="2"/>
        <v>Y</v>
      </c>
      <c r="Q36" s="64"/>
      <c r="X36" s="1">
        <v>5</v>
      </c>
    </row>
    <row r="37" spans="1:24" ht="20.100000000000001" customHeight="1" x14ac:dyDescent="0.2">
      <c r="A37" s="57">
        <v>29</v>
      </c>
      <c r="B37" s="58">
        <v>0.03</v>
      </c>
      <c r="C37" s="59">
        <v>0.04</v>
      </c>
      <c r="D37" s="113" t="s">
        <v>56</v>
      </c>
      <c r="E37" s="59">
        <v>0.03</v>
      </c>
      <c r="F37" s="59">
        <v>0.04</v>
      </c>
      <c r="G37" s="60">
        <v>0.03</v>
      </c>
      <c r="H37" s="50">
        <v>0.06</v>
      </c>
      <c r="I37" s="61">
        <v>1550</v>
      </c>
      <c r="J37" s="58">
        <v>0.83</v>
      </c>
      <c r="K37" s="62">
        <f t="shared" si="0"/>
        <v>181.45032258064515</v>
      </c>
      <c r="L37" s="53">
        <f t="shared" ref="L37:L39" si="4">J37*K37</f>
        <v>150.60376774193546</v>
      </c>
      <c r="M37" s="63">
        <v>16.5</v>
      </c>
      <c r="N37" s="60">
        <v>7.48</v>
      </c>
      <c r="O37" s="55">
        <f>IF(M37&lt;12.5,(0.353*$Q$4)*(12.006+EXP(2.46-0.073*M37+0.125*J37+0.389*N37)),(0.361*$Q$4)*(-2.261+EXP(2.69-0.065*M37+0.111*J37+0.361*N37)))</f>
        <v>14.440191255213007</v>
      </c>
      <c r="P37" s="64" t="str">
        <f t="shared" ref="P37:P39" si="5">IF(L37&gt;O37,"Y","N")</f>
        <v>Y</v>
      </c>
      <c r="Q37" s="64"/>
      <c r="X37" s="1">
        <v>5</v>
      </c>
    </row>
    <row r="38" spans="1:24" ht="20.100000000000001" customHeight="1" x14ac:dyDescent="0.2">
      <c r="A38" s="57">
        <v>30</v>
      </c>
      <c r="B38" s="114" t="s">
        <v>56</v>
      </c>
      <c r="C38" s="113" t="s">
        <v>56</v>
      </c>
      <c r="D38" s="113" t="s">
        <v>56</v>
      </c>
      <c r="E38" s="113" t="s">
        <v>56</v>
      </c>
      <c r="F38" s="59">
        <v>0.03</v>
      </c>
      <c r="G38" s="60">
        <v>0.03</v>
      </c>
      <c r="H38" s="66">
        <v>0.06</v>
      </c>
      <c r="I38" s="61">
        <v>1569</v>
      </c>
      <c r="J38" s="58">
        <v>0.75</v>
      </c>
      <c r="K38" s="62">
        <f t="shared" ref="K38:K39" si="6">(1000/((I38/448.8)/(X38*8))/60)*0.94</f>
        <v>179.25302740599105</v>
      </c>
      <c r="L38" s="53">
        <f t="shared" si="4"/>
        <v>134.43977055449329</v>
      </c>
      <c r="M38" s="63">
        <v>16.2</v>
      </c>
      <c r="N38" s="60">
        <v>7.51</v>
      </c>
      <c r="O38" s="55">
        <f t="shared" si="3"/>
        <v>14.762127753249452</v>
      </c>
      <c r="P38" s="64" t="str">
        <f t="shared" si="5"/>
        <v>Y</v>
      </c>
      <c r="Q38" s="64"/>
      <c r="X38" s="1">
        <v>5</v>
      </c>
    </row>
    <row r="39" spans="1:24" s="3" customFormat="1" ht="20.100000000000001" customHeight="1" thickBot="1" x14ac:dyDescent="0.25">
      <c r="A39" s="73">
        <v>31</v>
      </c>
      <c r="B39" s="74">
        <v>0.03</v>
      </c>
      <c r="C39" s="122" t="s">
        <v>56</v>
      </c>
      <c r="D39" s="122" t="s">
        <v>56</v>
      </c>
      <c r="E39" s="75">
        <v>0.04</v>
      </c>
      <c r="F39" s="75">
        <v>0.03</v>
      </c>
      <c r="G39" s="76">
        <v>0.03</v>
      </c>
      <c r="H39" s="77">
        <v>7.0000000000000007E-2</v>
      </c>
      <c r="I39" s="78">
        <v>1554</v>
      </c>
      <c r="J39" s="79">
        <v>0.69</v>
      </c>
      <c r="K39" s="80">
        <f t="shared" si="6"/>
        <v>180.98326898326897</v>
      </c>
      <c r="L39" s="81">
        <f t="shared" si="4"/>
        <v>124.87845559845557</v>
      </c>
      <c r="M39" s="82">
        <v>18</v>
      </c>
      <c r="N39" s="83">
        <v>7.54</v>
      </c>
      <c r="O39" s="55">
        <f t="shared" si="3"/>
        <v>13.143501388218285</v>
      </c>
      <c r="P39" s="84" t="str">
        <f t="shared" si="5"/>
        <v>Y</v>
      </c>
      <c r="Q39" s="84"/>
      <c r="X39" s="1">
        <v>5</v>
      </c>
    </row>
    <row r="40" spans="1:24" ht="6" customHeight="1" thickTop="1" x14ac:dyDescent="0.2">
      <c r="A40" s="85"/>
      <c r="B40" s="86"/>
      <c r="C40" s="86"/>
      <c r="D40" s="86"/>
      <c r="E40" s="86"/>
      <c r="F40" s="86"/>
      <c r="G40" s="86"/>
      <c r="H40" s="87"/>
      <c r="I40" s="88"/>
      <c r="J40" s="89"/>
      <c r="K40" s="86"/>
      <c r="L40" s="86"/>
      <c r="N40" s="2"/>
    </row>
    <row r="41" spans="1:24" x14ac:dyDescent="0.2">
      <c r="A41" s="90" t="s">
        <v>18</v>
      </c>
      <c r="B41" s="59">
        <f t="shared" ref="B41:O41" si="7">AVERAGE(B9:B39)</f>
        <v>2.736842105263159E-2</v>
      </c>
      <c r="C41" s="59">
        <f t="shared" si="7"/>
        <v>2.7142857142857146E-2</v>
      </c>
      <c r="D41" s="59">
        <f t="shared" si="7"/>
        <v>3.2500000000000001E-2</v>
      </c>
      <c r="E41" s="59">
        <f t="shared" si="7"/>
        <v>2.9473684210526319E-2</v>
      </c>
      <c r="F41" s="59">
        <f t="shared" si="7"/>
        <v>2.7931034482758636E-2</v>
      </c>
      <c r="G41" s="59">
        <f t="shared" si="7"/>
        <v>2.6800000000000015E-2</v>
      </c>
      <c r="H41" s="59">
        <f t="shared" si="7"/>
        <v>5.3666666666666689E-2</v>
      </c>
      <c r="I41" s="91">
        <f t="shared" si="7"/>
        <v>1644.9666666666667</v>
      </c>
      <c r="J41" s="58">
        <f t="shared" si="7"/>
        <v>0.89399999999999991</v>
      </c>
      <c r="K41" s="92">
        <f t="shared" si="7"/>
        <v>171.717693609512</v>
      </c>
      <c r="L41" s="92">
        <f t="shared" si="7"/>
        <v>153.36075869640641</v>
      </c>
      <c r="M41" s="63">
        <f t="shared" si="7"/>
        <v>15.946666666666667</v>
      </c>
      <c r="N41" s="58">
        <f t="shared" si="7"/>
        <v>7.468</v>
      </c>
      <c r="O41" s="63">
        <f t="shared" si="7"/>
        <v>15.042929104202516</v>
      </c>
      <c r="Q41" s="93"/>
    </row>
    <row r="42" spans="1:24" ht="13.5" thickBot="1" x14ac:dyDescent="0.25">
      <c r="A42" s="90" t="s">
        <v>22</v>
      </c>
      <c r="B42" s="94">
        <f t="shared" ref="B42:I42" si="8">MAX(B9:B39)</f>
        <v>0.03</v>
      </c>
      <c r="C42" s="94">
        <f t="shared" si="8"/>
        <v>0.04</v>
      </c>
      <c r="D42" s="94">
        <f t="shared" si="8"/>
        <v>0.08</v>
      </c>
      <c r="E42" s="94">
        <f t="shared" si="8"/>
        <v>0.04</v>
      </c>
      <c r="F42" s="59">
        <f t="shared" si="8"/>
        <v>0.04</v>
      </c>
      <c r="G42" s="59">
        <f t="shared" si="8"/>
        <v>0.03</v>
      </c>
      <c r="H42" s="59">
        <f t="shared" si="8"/>
        <v>0.08</v>
      </c>
      <c r="I42" s="91">
        <f t="shared" si="8"/>
        <v>1825</v>
      </c>
      <c r="J42" s="95"/>
      <c r="M42" s="1"/>
      <c r="O42" s="4"/>
    </row>
    <row r="43" spans="1:24" ht="18.75" customHeight="1" thickBot="1" x14ac:dyDescent="0.25">
      <c r="A43" s="107" t="s">
        <v>55</v>
      </c>
      <c r="B43" s="126" t="s">
        <v>35</v>
      </c>
      <c r="C43" s="127"/>
      <c r="D43" s="127"/>
      <c r="E43" s="128"/>
      <c r="J43" s="108">
        <f>MIN(J9:J39)</f>
        <v>0.69</v>
      </c>
      <c r="M43" s="1"/>
      <c r="O43" s="4"/>
    </row>
    <row r="44" spans="1:24" ht="18" customHeight="1" thickBot="1" x14ac:dyDescent="0.25">
      <c r="A44" s="130" t="s">
        <v>57</v>
      </c>
      <c r="B44" s="131"/>
      <c r="C44" s="131"/>
      <c r="D44" s="131"/>
      <c r="E44" s="131"/>
      <c r="F44" s="132"/>
      <c r="G44" s="133" t="s">
        <v>58</v>
      </c>
      <c r="H44" s="134"/>
      <c r="I44" s="134"/>
      <c r="J44" s="134"/>
      <c r="K44" s="135"/>
      <c r="L44" s="136" t="s">
        <v>59</v>
      </c>
      <c r="M44" s="137"/>
      <c r="N44" s="138"/>
      <c r="O44" s="139" t="s">
        <v>39</v>
      </c>
      <c r="P44" s="140"/>
      <c r="Q44" s="141"/>
    </row>
    <row r="45" spans="1:24" ht="18" customHeight="1" thickBot="1" x14ac:dyDescent="0.25">
      <c r="A45" s="142" t="s">
        <v>60</v>
      </c>
      <c r="B45" s="143"/>
      <c r="C45" s="143"/>
      <c r="D45" s="143"/>
      <c r="E45" s="143"/>
      <c r="F45" s="144"/>
      <c r="G45" s="145"/>
      <c r="H45" s="146"/>
      <c r="I45" s="145"/>
      <c r="J45" s="146"/>
      <c r="K45" s="145"/>
      <c r="L45" s="147"/>
      <c r="M45" s="148"/>
      <c r="N45" s="145"/>
      <c r="O45" s="149" t="s">
        <v>61</v>
      </c>
      <c r="P45" s="150"/>
      <c r="Q45" s="151"/>
    </row>
    <row r="46" spans="1:24" ht="18" customHeight="1" x14ac:dyDescent="0.2">
      <c r="A46" s="152" t="s">
        <v>53</v>
      </c>
      <c r="B46" s="145"/>
      <c r="C46" s="145"/>
      <c r="D46" s="145"/>
      <c r="E46" s="145"/>
      <c r="F46" s="153"/>
      <c r="G46" s="145"/>
      <c r="H46" s="146"/>
      <c r="I46" s="145"/>
      <c r="J46" s="146"/>
      <c r="K46" s="145"/>
      <c r="L46" s="145"/>
      <c r="M46" s="154"/>
      <c r="N46" s="145"/>
      <c r="O46" s="145"/>
      <c r="P46" s="145"/>
      <c r="Q46" s="155"/>
    </row>
    <row r="47" spans="1:24" ht="23.25" customHeight="1" x14ac:dyDescent="0.2">
      <c r="A47" s="156" t="s">
        <v>40</v>
      </c>
      <c r="B47" s="145"/>
      <c r="C47" s="145"/>
      <c r="D47" s="145"/>
      <c r="E47" s="145"/>
      <c r="F47" s="145"/>
      <c r="G47" s="145"/>
      <c r="H47" s="145"/>
      <c r="I47" s="96" t="s">
        <v>34</v>
      </c>
      <c r="J47" s="109" t="s">
        <v>62</v>
      </c>
      <c r="K47" s="103"/>
      <c r="L47" s="145"/>
      <c r="M47" s="97" t="s">
        <v>30</v>
      </c>
      <c r="N47" s="98"/>
      <c r="O47" s="99"/>
      <c r="P47" s="99"/>
      <c r="Q47" s="157"/>
    </row>
    <row r="48" spans="1:24" ht="19.5" customHeight="1" x14ac:dyDescent="0.3">
      <c r="A48" s="145" t="s">
        <v>48</v>
      </c>
      <c r="B48" s="145"/>
      <c r="C48" s="145"/>
      <c r="D48" s="145"/>
      <c r="E48" s="145"/>
      <c r="F48" s="145"/>
      <c r="G48" s="145"/>
      <c r="H48" s="146"/>
      <c r="I48" s="96" t="s">
        <v>44</v>
      </c>
      <c r="J48" s="110" t="s">
        <v>63</v>
      </c>
      <c r="K48" s="104"/>
      <c r="L48" s="145"/>
      <c r="M48" s="97" t="s">
        <v>21</v>
      </c>
      <c r="N48" s="158">
        <v>45964</v>
      </c>
      <c r="O48" s="159"/>
      <c r="P48" s="100"/>
      <c r="Q48" s="160"/>
    </row>
    <row r="49" spans="1:17" ht="18.75" customHeight="1" x14ac:dyDescent="0.2">
      <c r="A49" s="161" t="s">
        <v>54</v>
      </c>
      <c r="B49" s="145"/>
      <c r="C49" s="145"/>
      <c r="D49" s="145"/>
      <c r="E49" s="145"/>
      <c r="F49" s="145"/>
      <c r="G49" s="145"/>
      <c r="H49" s="146"/>
      <c r="I49" s="96" t="s">
        <v>45</v>
      </c>
      <c r="J49" s="106" t="s">
        <v>64</v>
      </c>
      <c r="K49" s="105"/>
      <c r="L49" s="145"/>
      <c r="M49" s="154"/>
      <c r="N49" s="145"/>
      <c r="O49" s="145"/>
      <c r="P49" s="145"/>
      <c r="Q49" s="155"/>
    </row>
    <row r="50" spans="1:17" ht="15.75" x14ac:dyDescent="0.25">
      <c r="A50" s="3"/>
      <c r="B50" s="101"/>
    </row>
    <row r="51" spans="1:17" x14ac:dyDescent="0.2">
      <c r="A51" s="3"/>
    </row>
  </sheetData>
  <sheetProtection formatCells="0" deleteColumns="0" deleteRows="0"/>
  <mergeCells count="8">
    <mergeCell ref="A1:Q1"/>
    <mergeCell ref="A2:Q2"/>
    <mergeCell ref="A44:F44"/>
    <mergeCell ref="A45:F45"/>
    <mergeCell ref="G44:K44"/>
    <mergeCell ref="B6:G6"/>
    <mergeCell ref="B43:E43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2025-11-03T22:29:22Z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