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5\"/>
    </mc:Choice>
  </mc:AlternateContent>
  <xr:revisionPtr revIDLastSave="0" documentId="13_ncr:1_{830BD58A-421D-4294-A3B0-67FF5534ADE1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K39" i="1"/>
  <c r="L39" i="1" s="1"/>
  <c r="O39" i="1"/>
  <c r="J43" i="1"/>
  <c r="P39" i="1" l="1"/>
  <c r="O9" i="1"/>
  <c r="K35" i="1" l="1"/>
  <c r="K36" i="1"/>
  <c r="K37" i="1"/>
  <c r="K21" i="1" l="1"/>
  <c r="L21" i="1" s="1"/>
  <c r="P21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L35" i="1"/>
  <c r="L36" i="1"/>
  <c r="L37" i="1"/>
  <c r="K38" i="1"/>
  <c r="L38" i="1" s="1"/>
  <c r="I41" i="1"/>
  <c r="J41" i="1"/>
  <c r="N41" i="1"/>
  <c r="M41" i="1"/>
  <c r="I42" i="1"/>
  <c r="G42" i="1"/>
  <c r="F42" i="1"/>
  <c r="E42" i="1"/>
  <c r="D42" i="1"/>
  <c r="G41" i="1"/>
  <c r="F41" i="1"/>
  <c r="E41" i="1"/>
  <c r="D41" i="1"/>
  <c r="C42" i="1"/>
  <c r="C41" i="1"/>
  <c r="B42" i="1"/>
  <c r="B41" i="1"/>
  <c r="H41" i="1"/>
  <c r="H42" i="1"/>
  <c r="P38" i="1" l="1"/>
  <c r="P37" i="1"/>
  <c r="P34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O41" i="1"/>
  <c r="K41" i="1"/>
  <c r="L41" i="1"/>
</calcChain>
</file>

<file path=xl/sharedStrings.xml><?xml version="1.0" encoding="utf-8"?>
<sst xmlns="http://schemas.openxmlformats.org/spreadsheetml/2006/main" count="147" uniqueCount="70">
  <si>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</si>
  <si>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</si>
  <si>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</si>
  <si>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</si>
  <si>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</si>
  <si>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</si>
  <si>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</si>
  <si>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</si>
  <si>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</si>
  <si>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</si>
  <si>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</si>
  <si>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</si>
  <si>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</si>
  <si>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</si>
  <si>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</si>
  <si>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</si>
  <si>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</si>
  <si>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</si>
  <si>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</si>
  <si>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</si>
  <si>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</si>
  <si>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</si>
  <si>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</si>
  <si>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</si>
  <si>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</si>
  <si>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</si>
  <si>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</si>
  <si>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</si>
  <si>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</si>
  <si>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</si>
  <si>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</si>
  <si>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</si>
  <si>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</si>
  <si>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</si>
  <si>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</si>
  <si>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</si>
  <si>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</si>
  <si>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</si>
  <si>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</si>
  <si>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</si>
  <si>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</si>
  <si>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</si>
  <si>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</si>
  <si>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</si>
  <si>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</si>
  <si>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</si>
  <si>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</si>
  <si>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</si>
  <si>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</si>
  <si>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</si>
  <si>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</si>
  <si>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</si>
  <si>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</si>
  <si>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</si>
  <si>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</si>
  <si>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</si>
  <si>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</si>
  <si>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>.03.</t>
  </si>
  <si>
    <t>Jaegar T Howatt</t>
  </si>
  <si>
    <t>T-448091</t>
  </si>
  <si>
    <t>541-570-7561</t>
  </si>
  <si>
    <t xml:space="preserve">95% of 4 hr  turbidity readings &lt;/= 0.3 NTU?           Y 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</si>
  <si>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</si>
  <si>
    <t xml:space="preserve">CT's met everyday?   Yes </t>
  </si>
  <si>
    <t xml:space="preserve">All the 4 hr turbidity readings &lt;/= 1.0 NTU?      Y </t>
  </si>
  <si>
    <t xml:space="preserve">  &gt;/= 0.2 mg/L  Yes </t>
  </si>
  <si>
    <t>0.09*</t>
  </si>
  <si>
    <t>*A highest recorded reading of 0.68 on this day was not actual and replaced with next highest reading. While working with programmer</t>
  </si>
  <si>
    <t>JH</t>
  </si>
  <si>
    <t>a misinput caused the filter to go "effluent to clearwell" before the turbidimeter had a chance to "clean up". The water being filtered at the time was 0.03.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</si>
</sst>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6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5" fontId="7" fillId="0" borderId="30" xfId="0" applyNumberFormat="1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21" xfId="0" applyFont="1" applyBorder="1"/>
    <xf numFmtId="2" fontId="7" fillId="0" borderId="2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43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7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9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7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8" fillId="0" borderId="30" xfId="0" applyNumberFormat="1" applyFont="1" applyBorder="1" applyAlignment="1">
      <alignment horizontal="left"/>
    </xf>
    <xf numFmtId="0" fontId="3" fillId="0" borderId="0" xfId="0" quotePrefix="1" applyFont="1"/>
    <xf numFmtId="0" fontId="1" fillId="0" borderId="0" xfId="0" applyFont="1"/>
    <xf numFmtId="0" fontId="1" fillId="0" borderId="0" xfId="0" applyFont="1" applyAlignment="1">
      <alignment vertical="center"/>
    </xf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7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0" xfId="0" applyFont="1"/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0" fontId="1" fillId="0" borderId="38" xfId="0" applyFont="1" applyBorder="1"/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2" fontId="1" fillId="3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46</xdr:row>
      <xdr:rowOff>0</xdr:rowOff>
    </xdr:from>
    <xdr:to>
      <xdr:col>15</xdr:col>
      <xdr:colOff>26906</xdr:colOff>
      <xdr:row>47</xdr:row>
      <xdr:rowOff>103014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17A10-8623-422F-92BB-F1F7D6C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55656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tabSelected="1" zoomScale="85" zoomScaleNormal="85" workbookViewId="0">
      <selection activeCell="J54" sqref="J54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6384" width="9.28515625" style="1"/>
  </cols>
  <sheetData>
    <row r="1" spans="1:24" ht="12.75" customHeight="1" x14ac:dyDescent="0.25">
      <c r="A1" s="116" t="s">
        <v>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24" ht="18" x14ac:dyDescent="0.25">
      <c r="A2" s="117" t="s">
        <v>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22">
        <v>45962</v>
      </c>
      <c r="L4" s="122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18" t="s">
        <v>0</v>
      </c>
      <c r="C6" s="118"/>
      <c r="D6" s="118"/>
      <c r="E6" s="118"/>
      <c r="F6" s="118"/>
      <c r="G6" s="118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15" t="s">
        <v>56</v>
      </c>
      <c r="C9" s="110" t="s">
        <v>56</v>
      </c>
      <c r="D9" s="110" t="s">
        <v>56</v>
      </c>
      <c r="E9" s="48">
        <v>0.03</v>
      </c>
      <c r="F9" s="110">
        <v>0.03</v>
      </c>
      <c r="G9" s="111">
        <v>0.03</v>
      </c>
      <c r="H9" s="50">
        <v>7.0000000000000007E-2</v>
      </c>
      <c r="I9" s="51">
        <v>1566</v>
      </c>
      <c r="J9" s="47">
        <v>0.76</v>
      </c>
      <c r="K9" s="52">
        <f t="shared" ref="K9:K37" si="0">(1000/((I9/448.8)/(X9*8))/60)*0.94</f>
        <v>179.59642401021708</v>
      </c>
      <c r="L9" s="53">
        <f t="shared" ref="L9:L36" si="1">J9*K9</f>
        <v>136.49328224776497</v>
      </c>
      <c r="M9" s="54">
        <v>15.6</v>
      </c>
      <c r="N9" s="49">
        <v>7.5</v>
      </c>
      <c r="O9" s="55">
        <f>IF(M9&lt;12.5,(0.353*$Q$4)*(12.006+EXP(2.46-0.073*M9+0.125*J9+0.389*N9)),(0.361*$Q$4)*(-2.261+EXP(2.69-0.065*M9+0.111*J9+0.361*N9)))</f>
        <v>15.326070802097448</v>
      </c>
      <c r="P9" s="56" t="str">
        <f t="shared" ref="P9:P36" si="2">IF(L9&gt;O9,"Y","N")</f>
        <v>Y</v>
      </c>
      <c r="Q9" s="56"/>
      <c r="X9" s="1">
        <v>5</v>
      </c>
    </row>
    <row r="10" spans="1:24" ht="20.100000000000001" customHeight="1" x14ac:dyDescent="0.2">
      <c r="A10" s="57">
        <v>2</v>
      </c>
      <c r="B10" s="113" t="s">
        <v>56</v>
      </c>
      <c r="C10" s="112" t="s">
        <v>56</v>
      </c>
      <c r="D10" s="112" t="s">
        <v>56</v>
      </c>
      <c r="E10" s="112">
        <v>0.04</v>
      </c>
      <c r="F10" s="112">
        <v>0.03</v>
      </c>
      <c r="G10" s="112">
        <v>0.03</v>
      </c>
      <c r="H10" s="50">
        <v>0.08</v>
      </c>
      <c r="I10" s="61">
        <v>1521</v>
      </c>
      <c r="J10" s="58">
        <v>0.8</v>
      </c>
      <c r="K10" s="62">
        <f t="shared" si="0"/>
        <v>184.90992767915841</v>
      </c>
      <c r="L10" s="53">
        <f t="shared" si="1"/>
        <v>147.92794214332673</v>
      </c>
      <c r="M10" s="63">
        <v>15.1</v>
      </c>
      <c r="N10" s="60">
        <v>7.48</v>
      </c>
      <c r="O10" s="55">
        <f t="shared" ref="O10:O38" si="3">IF(M10&lt;12.5,(0.353*$Q$4)*(12.006+EXP(2.46-0.073*M10+0.125*J10+0.389*N10)),(0.361*$Q$4)*(-2.261+EXP(2.69-0.065*M10+0.111*J10+0.361*N10)))</f>
        <v>15.800708855928281</v>
      </c>
      <c r="P10" s="64" t="str">
        <f t="shared" si="2"/>
        <v>Y</v>
      </c>
      <c r="Q10" s="64"/>
      <c r="X10" s="1">
        <v>5</v>
      </c>
    </row>
    <row r="11" spans="1:24" ht="20.100000000000001" customHeight="1" x14ac:dyDescent="0.2">
      <c r="A11" s="57">
        <v>3</v>
      </c>
      <c r="B11" s="113">
        <v>0.03</v>
      </c>
      <c r="C11" s="112">
        <v>0.03</v>
      </c>
      <c r="D11" s="112" t="s">
        <v>56</v>
      </c>
      <c r="E11" s="59">
        <v>0.04</v>
      </c>
      <c r="F11" s="112" t="s">
        <v>56</v>
      </c>
      <c r="G11" s="114">
        <v>0.02</v>
      </c>
      <c r="H11" s="50">
        <v>0.05</v>
      </c>
      <c r="I11" s="61">
        <v>1809</v>
      </c>
      <c r="J11" s="58">
        <v>0.8</v>
      </c>
      <c r="K11" s="62">
        <f t="shared" si="0"/>
        <v>155.47153123272528</v>
      </c>
      <c r="L11" s="53">
        <f t="shared" si="1"/>
        <v>124.37722498618024</v>
      </c>
      <c r="M11" s="63">
        <v>15.6</v>
      </c>
      <c r="N11" s="60">
        <v>7.52</v>
      </c>
      <c r="O11" s="55">
        <f t="shared" si="3"/>
        <v>15.510605100337445</v>
      </c>
      <c r="P11" s="64" t="str">
        <f t="shared" si="2"/>
        <v>Y</v>
      </c>
      <c r="Q11" s="64"/>
      <c r="X11" s="1">
        <v>5</v>
      </c>
    </row>
    <row r="12" spans="1:24" ht="20.100000000000001" customHeight="1" x14ac:dyDescent="0.2">
      <c r="A12" s="57">
        <v>4</v>
      </c>
      <c r="B12" s="113">
        <v>0.03</v>
      </c>
      <c r="C12" s="112" t="s">
        <v>56</v>
      </c>
      <c r="D12" s="112">
        <v>0.03</v>
      </c>
      <c r="E12" s="59">
        <v>0.02</v>
      </c>
      <c r="F12" s="112" t="s">
        <v>56</v>
      </c>
      <c r="G12" s="114" t="s">
        <v>56</v>
      </c>
      <c r="H12" s="50">
        <v>0.06</v>
      </c>
      <c r="I12" s="61">
        <v>1521</v>
      </c>
      <c r="J12" s="58">
        <v>0.78</v>
      </c>
      <c r="K12" s="62">
        <f t="shared" si="0"/>
        <v>184.90992767915841</v>
      </c>
      <c r="L12" s="53">
        <f t="shared" si="1"/>
        <v>144.22974358974358</v>
      </c>
      <c r="M12" s="63">
        <v>15.3</v>
      </c>
      <c r="N12" s="60">
        <v>7.55</v>
      </c>
      <c r="O12" s="55">
        <f t="shared" si="3"/>
        <v>15.964428805192378</v>
      </c>
      <c r="P12" s="64" t="str">
        <f t="shared" si="2"/>
        <v>Y</v>
      </c>
      <c r="Q12" s="64"/>
      <c r="X12" s="1">
        <v>5</v>
      </c>
    </row>
    <row r="13" spans="1:24" ht="20.100000000000001" customHeight="1" x14ac:dyDescent="0.2">
      <c r="A13" s="57">
        <v>5</v>
      </c>
      <c r="B13" s="113" t="s">
        <v>56</v>
      </c>
      <c r="C13" s="112" t="s">
        <v>56</v>
      </c>
      <c r="D13" s="112">
        <v>0.03</v>
      </c>
      <c r="E13" s="59">
        <v>0.03</v>
      </c>
      <c r="F13" s="59">
        <v>0.03</v>
      </c>
      <c r="G13" s="114">
        <v>0.03</v>
      </c>
      <c r="H13" s="50">
        <v>0.06</v>
      </c>
      <c r="I13" s="61">
        <v>1808</v>
      </c>
      <c r="J13" s="58">
        <v>0.74</v>
      </c>
      <c r="K13" s="62">
        <f t="shared" si="0"/>
        <v>155.55752212389379</v>
      </c>
      <c r="L13" s="53">
        <f t="shared" si="1"/>
        <v>115.11256637168141</v>
      </c>
      <c r="M13" s="63">
        <v>16.7</v>
      </c>
      <c r="N13" s="60">
        <v>7.5</v>
      </c>
      <c r="O13" s="55">
        <f t="shared" si="3"/>
        <v>14.20787020272854</v>
      </c>
      <c r="P13" s="64" t="str">
        <f t="shared" si="2"/>
        <v>Y</v>
      </c>
      <c r="Q13" s="64"/>
      <c r="X13" s="1">
        <v>5</v>
      </c>
    </row>
    <row r="14" spans="1:24" ht="20.100000000000001" customHeight="1" x14ac:dyDescent="0.2">
      <c r="A14" s="57">
        <v>6</v>
      </c>
      <c r="B14" s="58">
        <v>0.04</v>
      </c>
      <c r="C14" s="59">
        <v>0.04</v>
      </c>
      <c r="D14" s="59">
        <v>0.04</v>
      </c>
      <c r="E14" s="112" t="s">
        <v>56</v>
      </c>
      <c r="F14" s="59">
        <v>0.04</v>
      </c>
      <c r="G14" s="114">
        <v>0.03</v>
      </c>
      <c r="H14" s="50">
        <v>0.08</v>
      </c>
      <c r="I14" s="61">
        <v>1784</v>
      </c>
      <c r="J14" s="58">
        <v>0.63</v>
      </c>
      <c r="K14" s="62">
        <f t="shared" si="0"/>
        <v>157.65022421524662</v>
      </c>
      <c r="L14" s="53">
        <f t="shared" si="1"/>
        <v>99.319641255605376</v>
      </c>
      <c r="M14" s="63">
        <v>15.9</v>
      </c>
      <c r="N14" s="60">
        <v>7.52</v>
      </c>
      <c r="O14" s="55">
        <f t="shared" si="3"/>
        <v>14.911373752889862</v>
      </c>
      <c r="P14" s="64" t="str">
        <f t="shared" si="2"/>
        <v>Y</v>
      </c>
      <c r="Q14" s="64"/>
      <c r="X14" s="1">
        <v>5</v>
      </c>
    </row>
    <row r="15" spans="1:24" ht="20.100000000000001" customHeight="1" x14ac:dyDescent="0.2">
      <c r="A15" s="57">
        <v>7</v>
      </c>
      <c r="B15" s="113">
        <v>0.03</v>
      </c>
      <c r="C15" s="112" t="s">
        <v>56</v>
      </c>
      <c r="D15" s="112" t="s">
        <v>56</v>
      </c>
      <c r="E15" s="112" t="s">
        <v>56</v>
      </c>
      <c r="F15" s="112">
        <v>0.03</v>
      </c>
      <c r="G15" s="114">
        <v>0.03</v>
      </c>
      <c r="H15" s="50">
        <v>0.06</v>
      </c>
      <c r="I15" s="61">
        <v>1521</v>
      </c>
      <c r="J15" s="58">
        <v>0.74</v>
      </c>
      <c r="K15" s="62">
        <f t="shared" si="0"/>
        <v>184.90992767915841</v>
      </c>
      <c r="L15" s="53">
        <f t="shared" si="1"/>
        <v>136.83334648257721</v>
      </c>
      <c r="M15" s="63">
        <v>15.3</v>
      </c>
      <c r="N15" s="60">
        <v>7.32</v>
      </c>
      <c r="O15" s="55">
        <f t="shared" si="3"/>
        <v>14.593169019898099</v>
      </c>
      <c r="P15" s="64" t="str">
        <f t="shared" si="2"/>
        <v>Y</v>
      </c>
      <c r="Q15" s="64"/>
      <c r="X15" s="1">
        <v>5</v>
      </c>
    </row>
    <row r="16" spans="1:24" ht="20.100000000000001" customHeight="1" x14ac:dyDescent="0.2">
      <c r="A16" s="57">
        <v>8</v>
      </c>
      <c r="B16" s="58">
        <v>0.03</v>
      </c>
      <c r="C16" s="112">
        <v>0.03</v>
      </c>
      <c r="D16" s="112" t="s">
        <v>56</v>
      </c>
      <c r="E16" s="112" t="s">
        <v>56</v>
      </c>
      <c r="F16" s="112" t="s">
        <v>56</v>
      </c>
      <c r="G16" s="60">
        <v>0.03</v>
      </c>
      <c r="H16" s="50">
        <v>0.05</v>
      </c>
      <c r="I16" s="61">
        <v>1508</v>
      </c>
      <c r="J16" s="58">
        <v>0.78</v>
      </c>
      <c r="K16" s="62">
        <f t="shared" si="0"/>
        <v>186.50397877984085</v>
      </c>
      <c r="L16" s="53">
        <f t="shared" si="1"/>
        <v>145.47310344827588</v>
      </c>
      <c r="M16" s="63">
        <v>14.8</v>
      </c>
      <c r="N16" s="60">
        <v>7.45</v>
      </c>
      <c r="O16" s="55">
        <f t="shared" si="3"/>
        <v>15.905593630550024</v>
      </c>
      <c r="P16" s="64" t="str">
        <f t="shared" si="2"/>
        <v>Y</v>
      </c>
      <c r="Q16" s="64"/>
      <c r="X16" s="1">
        <v>5</v>
      </c>
    </row>
    <row r="17" spans="1:24" ht="20.100000000000001" customHeight="1" x14ac:dyDescent="0.2">
      <c r="A17" s="57">
        <v>9</v>
      </c>
      <c r="B17" s="58">
        <v>0.03</v>
      </c>
      <c r="C17" s="59">
        <v>0.03</v>
      </c>
      <c r="D17" s="112" t="s">
        <v>56</v>
      </c>
      <c r="E17" s="112" t="s">
        <v>56</v>
      </c>
      <c r="F17" s="59">
        <v>0.03</v>
      </c>
      <c r="G17" s="60">
        <v>0.05</v>
      </c>
      <c r="H17" s="50">
        <v>0.06</v>
      </c>
      <c r="I17" s="61">
        <v>1517</v>
      </c>
      <c r="J17" s="58">
        <v>0.74</v>
      </c>
      <c r="K17" s="62">
        <f t="shared" si="0"/>
        <v>185.39749505603163</v>
      </c>
      <c r="L17" s="53">
        <f t="shared" si="1"/>
        <v>137.19414634146341</v>
      </c>
      <c r="M17" s="63">
        <v>14.5</v>
      </c>
      <c r="N17" s="60">
        <v>7.4</v>
      </c>
      <c r="O17" s="55">
        <f t="shared" si="3"/>
        <v>15.856888505647134</v>
      </c>
      <c r="P17" s="64" t="str">
        <f t="shared" si="2"/>
        <v>Y</v>
      </c>
      <c r="Q17" s="64"/>
      <c r="X17" s="1">
        <v>5</v>
      </c>
    </row>
    <row r="18" spans="1:24" ht="20.100000000000001" customHeight="1" x14ac:dyDescent="0.2">
      <c r="A18" s="57">
        <v>10</v>
      </c>
      <c r="B18" s="113" t="s">
        <v>57</v>
      </c>
      <c r="C18" s="112" t="s">
        <v>56</v>
      </c>
      <c r="D18" s="112" t="s">
        <v>56</v>
      </c>
      <c r="E18" s="59">
        <v>0.03</v>
      </c>
      <c r="F18" s="101">
        <v>0.03</v>
      </c>
      <c r="G18" s="114" t="s">
        <v>56</v>
      </c>
      <c r="H18" s="50">
        <v>7.0000000000000007E-2</v>
      </c>
      <c r="I18" s="61">
        <v>1507</v>
      </c>
      <c r="J18" s="58">
        <v>0.77</v>
      </c>
      <c r="K18" s="62">
        <f t="shared" si="0"/>
        <v>186.62773722627733</v>
      </c>
      <c r="L18" s="53">
        <f t="shared" si="1"/>
        <v>143.70335766423355</v>
      </c>
      <c r="M18" s="63">
        <v>16</v>
      </c>
      <c r="N18" s="60">
        <v>7.43</v>
      </c>
      <c r="O18" s="55">
        <f t="shared" si="3"/>
        <v>14.556311225953083</v>
      </c>
      <c r="P18" s="64" t="str">
        <f t="shared" si="2"/>
        <v>Y</v>
      </c>
      <c r="Q18" s="64"/>
      <c r="X18" s="1">
        <v>5</v>
      </c>
    </row>
    <row r="19" spans="1:24" ht="20.100000000000001" customHeight="1" x14ac:dyDescent="0.2">
      <c r="A19" s="57">
        <v>11</v>
      </c>
      <c r="B19" s="113" t="s">
        <v>56</v>
      </c>
      <c r="C19" s="112" t="s">
        <v>56</v>
      </c>
      <c r="D19" s="112" t="s">
        <v>56</v>
      </c>
      <c r="E19" s="59">
        <v>0.02</v>
      </c>
      <c r="F19" s="59">
        <v>0.03</v>
      </c>
      <c r="G19" s="60">
        <v>0.03</v>
      </c>
      <c r="H19" s="50">
        <v>0.06</v>
      </c>
      <c r="I19" s="61">
        <v>1505</v>
      </c>
      <c r="J19" s="58">
        <v>0.74</v>
      </c>
      <c r="K19" s="62">
        <f t="shared" si="0"/>
        <v>186.87574750830564</v>
      </c>
      <c r="L19" s="53">
        <f t="shared" si="1"/>
        <v>138.28805315614616</v>
      </c>
      <c r="M19" s="63">
        <v>16.100000000000001</v>
      </c>
      <c r="N19" s="60">
        <v>7.35</v>
      </c>
      <c r="O19" s="55">
        <f t="shared" si="3"/>
        <v>13.988107004674598</v>
      </c>
      <c r="P19" s="64" t="str">
        <f t="shared" si="2"/>
        <v>Y</v>
      </c>
      <c r="Q19" s="64"/>
      <c r="X19" s="1">
        <v>5</v>
      </c>
    </row>
    <row r="20" spans="1:24" ht="20.100000000000001" customHeight="1" x14ac:dyDescent="0.2">
      <c r="A20" s="57">
        <v>12</v>
      </c>
      <c r="B20" s="58">
        <v>0.03</v>
      </c>
      <c r="C20" s="112" t="s">
        <v>56</v>
      </c>
      <c r="D20" s="112" t="s">
        <v>56</v>
      </c>
      <c r="E20" s="59">
        <v>0.03</v>
      </c>
      <c r="F20" s="112" t="s">
        <v>56</v>
      </c>
      <c r="G20" s="60">
        <v>0.03</v>
      </c>
      <c r="H20" s="50">
        <v>7.0000000000000007E-2</v>
      </c>
      <c r="I20" s="61">
        <v>1513</v>
      </c>
      <c r="J20" s="58">
        <v>0.77</v>
      </c>
      <c r="K20" s="62">
        <f t="shared" si="0"/>
        <v>185.88764044943821</v>
      </c>
      <c r="L20" s="53">
        <f t="shared" si="1"/>
        <v>143.13348314606742</v>
      </c>
      <c r="M20" s="63">
        <v>16.399999999999999</v>
      </c>
      <c r="N20" s="60">
        <v>7.41</v>
      </c>
      <c r="O20" s="55">
        <f t="shared" si="3"/>
        <v>14.067359588060022</v>
      </c>
      <c r="P20" s="64" t="str">
        <f t="shared" si="2"/>
        <v>Y</v>
      </c>
      <c r="Q20" s="64"/>
      <c r="X20" s="1">
        <v>5</v>
      </c>
    </row>
    <row r="21" spans="1:24" ht="20.100000000000001" customHeight="1" x14ac:dyDescent="0.2">
      <c r="A21" s="57">
        <v>13</v>
      </c>
      <c r="B21" s="58">
        <v>0.03</v>
      </c>
      <c r="C21" s="59">
        <v>0.02</v>
      </c>
      <c r="D21" s="112" t="s">
        <v>56</v>
      </c>
      <c r="E21" s="59">
        <v>0.03</v>
      </c>
      <c r="F21" s="59">
        <v>0.03</v>
      </c>
      <c r="G21" s="60">
        <v>0.02</v>
      </c>
      <c r="H21" s="50">
        <v>0.1</v>
      </c>
      <c r="I21" s="61">
        <v>1475</v>
      </c>
      <c r="J21" s="58">
        <v>0.56999999999999995</v>
      </c>
      <c r="K21" s="62">
        <f t="shared" si="0"/>
        <v>190.67661016949151</v>
      </c>
      <c r="L21" s="53">
        <f t="shared" si="1"/>
        <v>108.68566779661015</v>
      </c>
      <c r="M21" s="63">
        <v>15.4</v>
      </c>
      <c r="N21" s="60">
        <v>7.47</v>
      </c>
      <c r="O21" s="55">
        <f t="shared" si="3"/>
        <v>15.031178569125771</v>
      </c>
      <c r="P21" s="64" t="str">
        <f t="shared" si="2"/>
        <v>Y</v>
      </c>
      <c r="Q21" s="64"/>
      <c r="X21" s="1">
        <v>5</v>
      </c>
    </row>
    <row r="22" spans="1:24" ht="20.100000000000001" customHeight="1" x14ac:dyDescent="0.2">
      <c r="A22" s="57">
        <v>14</v>
      </c>
      <c r="B22" s="58">
        <v>0.03</v>
      </c>
      <c r="C22" s="112" t="s">
        <v>56</v>
      </c>
      <c r="D22" s="112" t="s">
        <v>56</v>
      </c>
      <c r="E22" s="59">
        <v>0.03</v>
      </c>
      <c r="F22" s="59">
        <v>0.03</v>
      </c>
      <c r="G22" s="60">
        <v>0.02</v>
      </c>
      <c r="H22" s="50">
        <v>0.04</v>
      </c>
      <c r="I22" s="61">
        <v>1509</v>
      </c>
      <c r="J22" s="58">
        <v>0.77</v>
      </c>
      <c r="K22" s="62">
        <f t="shared" si="0"/>
        <v>186.38038436050363</v>
      </c>
      <c r="L22" s="53">
        <f t="shared" si="1"/>
        <v>143.5128959575878</v>
      </c>
      <c r="M22" s="63">
        <v>14.7</v>
      </c>
      <c r="N22" s="60">
        <v>7.44</v>
      </c>
      <c r="O22" s="55">
        <f t="shared" si="3"/>
        <v>15.934657883413522</v>
      </c>
      <c r="P22" s="64" t="str">
        <f t="shared" si="2"/>
        <v>Y</v>
      </c>
      <c r="Q22" s="64"/>
      <c r="X22" s="1">
        <v>5</v>
      </c>
    </row>
    <row r="23" spans="1:24" ht="20.100000000000001" customHeight="1" x14ac:dyDescent="0.2">
      <c r="A23" s="57">
        <v>15</v>
      </c>
      <c r="B23" s="58">
        <v>0.02</v>
      </c>
      <c r="C23" s="112" t="s">
        <v>56</v>
      </c>
      <c r="D23" s="112" t="s">
        <v>56</v>
      </c>
      <c r="E23" s="59">
        <v>0.02</v>
      </c>
      <c r="F23" s="59">
        <v>0.02</v>
      </c>
      <c r="G23" s="60">
        <v>0.02</v>
      </c>
      <c r="H23" s="50">
        <v>0.04</v>
      </c>
      <c r="I23" s="61">
        <v>1520</v>
      </c>
      <c r="J23" s="58">
        <v>0.79</v>
      </c>
      <c r="K23" s="62">
        <f t="shared" si="0"/>
        <v>185.03157894736842</v>
      </c>
      <c r="L23" s="53">
        <f t="shared" si="1"/>
        <v>146.17494736842104</v>
      </c>
      <c r="M23" s="63">
        <v>15.7</v>
      </c>
      <c r="N23" s="60">
        <v>7.53</v>
      </c>
      <c r="O23" s="55">
        <f t="shared" si="3"/>
        <v>15.447057418030919</v>
      </c>
      <c r="P23" s="64" t="str">
        <f t="shared" si="2"/>
        <v>Y</v>
      </c>
      <c r="Q23" s="64"/>
      <c r="X23" s="1">
        <v>5</v>
      </c>
    </row>
    <row r="24" spans="1:24" ht="20.100000000000001" customHeight="1" x14ac:dyDescent="0.2">
      <c r="A24" s="57">
        <v>16</v>
      </c>
      <c r="B24" s="113" t="s">
        <v>56</v>
      </c>
      <c r="C24" s="112" t="s">
        <v>56</v>
      </c>
      <c r="D24" s="59">
        <v>0.04</v>
      </c>
      <c r="E24" s="59">
        <v>0.03</v>
      </c>
      <c r="F24" s="59">
        <v>0.02</v>
      </c>
      <c r="G24" s="60">
        <v>0.03</v>
      </c>
      <c r="H24" s="50">
        <v>0.05</v>
      </c>
      <c r="I24" s="61">
        <v>1521</v>
      </c>
      <c r="J24" s="58">
        <v>0.79</v>
      </c>
      <c r="K24" s="62">
        <f t="shared" si="0"/>
        <v>184.90992767915841</v>
      </c>
      <c r="L24" s="53">
        <f t="shared" si="1"/>
        <v>146.07884286653515</v>
      </c>
      <c r="M24" s="63">
        <v>15</v>
      </c>
      <c r="N24" s="60">
        <v>7.53</v>
      </c>
      <c r="O24" s="55">
        <f t="shared" si="3"/>
        <v>16.185131412938119</v>
      </c>
      <c r="P24" s="64" t="str">
        <f t="shared" si="2"/>
        <v>Y</v>
      </c>
      <c r="Q24" s="64"/>
      <c r="X24" s="1">
        <v>5</v>
      </c>
    </row>
    <row r="25" spans="1:24" ht="20.100000000000001" customHeight="1" x14ac:dyDescent="0.2">
      <c r="A25" s="57">
        <v>17</v>
      </c>
      <c r="B25" s="58">
        <v>0.02</v>
      </c>
      <c r="C25" s="112" t="s">
        <v>56</v>
      </c>
      <c r="D25" s="112" t="s">
        <v>56</v>
      </c>
      <c r="E25" s="59">
        <v>0.03</v>
      </c>
      <c r="F25" s="59">
        <v>0.03</v>
      </c>
      <c r="G25" s="60">
        <v>0.02</v>
      </c>
      <c r="H25" s="50">
        <v>7.0000000000000007E-2</v>
      </c>
      <c r="I25" s="61">
        <v>1515</v>
      </c>
      <c r="J25" s="58">
        <v>0.78</v>
      </c>
      <c r="K25" s="62">
        <f t="shared" si="0"/>
        <v>185.64224422442246</v>
      </c>
      <c r="L25" s="53">
        <f t="shared" si="1"/>
        <v>144.80095049504953</v>
      </c>
      <c r="M25" s="63">
        <v>15.6</v>
      </c>
      <c r="N25" s="60">
        <v>7.53</v>
      </c>
      <c r="O25" s="55">
        <f t="shared" si="3"/>
        <v>15.532747500424858</v>
      </c>
      <c r="P25" s="64" t="str">
        <f t="shared" si="2"/>
        <v>Y</v>
      </c>
      <c r="Q25" s="64"/>
      <c r="X25" s="1">
        <v>5</v>
      </c>
    </row>
    <row r="26" spans="1:24" ht="20.100000000000001" customHeight="1" x14ac:dyDescent="0.2">
      <c r="A26" s="57">
        <v>18</v>
      </c>
      <c r="B26" s="113" t="s">
        <v>56</v>
      </c>
      <c r="C26" s="112" t="s">
        <v>56</v>
      </c>
      <c r="D26" s="112" t="s">
        <v>56</v>
      </c>
      <c r="E26" s="59">
        <v>0.02</v>
      </c>
      <c r="F26" s="59">
        <v>0.03</v>
      </c>
      <c r="G26" s="60">
        <v>0.02</v>
      </c>
      <c r="H26" s="50">
        <v>0.05</v>
      </c>
      <c r="I26" s="61">
        <v>1511</v>
      </c>
      <c r="J26" s="58">
        <v>0.7</v>
      </c>
      <c r="K26" s="62">
        <f t="shared" si="0"/>
        <v>186.13368630046324</v>
      </c>
      <c r="L26" s="53">
        <f t="shared" si="1"/>
        <v>130.29358041032427</v>
      </c>
      <c r="M26" s="63">
        <v>15</v>
      </c>
      <c r="N26" s="60">
        <v>7.46</v>
      </c>
      <c r="O26" s="55">
        <f t="shared" si="3"/>
        <v>15.610248449610751</v>
      </c>
      <c r="P26" s="64" t="str">
        <f t="shared" si="2"/>
        <v>Y</v>
      </c>
      <c r="Q26" s="64"/>
      <c r="X26" s="1">
        <v>5</v>
      </c>
    </row>
    <row r="27" spans="1:24" ht="20.100000000000001" customHeight="1" x14ac:dyDescent="0.2">
      <c r="A27" s="57">
        <v>19</v>
      </c>
      <c r="B27" s="58">
        <v>0.02</v>
      </c>
      <c r="C27" s="113" t="s">
        <v>56</v>
      </c>
      <c r="D27" s="113" t="s">
        <v>56</v>
      </c>
      <c r="E27" s="113" t="s">
        <v>56</v>
      </c>
      <c r="F27" s="58">
        <v>0.03</v>
      </c>
      <c r="G27" s="65">
        <v>0.02</v>
      </c>
      <c r="H27" s="66">
        <v>0.04</v>
      </c>
      <c r="I27" s="61">
        <v>1357</v>
      </c>
      <c r="J27" s="58">
        <v>0.75</v>
      </c>
      <c r="K27" s="62">
        <f t="shared" si="0"/>
        <v>207.25718496683857</v>
      </c>
      <c r="L27" s="53">
        <f t="shared" si="1"/>
        <v>155.44288872512891</v>
      </c>
      <c r="M27" s="63">
        <v>14.4</v>
      </c>
      <c r="N27" s="58">
        <v>7.54</v>
      </c>
      <c r="O27" s="55">
        <f t="shared" si="3"/>
        <v>16.830738484917557</v>
      </c>
      <c r="P27" s="64" t="str">
        <f t="shared" si="2"/>
        <v>Y</v>
      </c>
      <c r="Q27" s="64"/>
      <c r="X27" s="1">
        <v>5</v>
      </c>
    </row>
    <row r="28" spans="1:24" ht="20.100000000000001" customHeight="1" x14ac:dyDescent="0.2">
      <c r="A28" s="57">
        <v>20</v>
      </c>
      <c r="B28" s="58">
        <v>0.02</v>
      </c>
      <c r="C28" s="59">
        <v>0.02</v>
      </c>
      <c r="D28" s="59">
        <v>0.03</v>
      </c>
      <c r="E28" s="112" t="s">
        <v>56</v>
      </c>
      <c r="F28" s="59">
        <v>0.02</v>
      </c>
      <c r="G28" s="114" t="s">
        <v>56</v>
      </c>
      <c r="H28" s="50">
        <v>0.03</v>
      </c>
      <c r="I28" s="61">
        <v>1505</v>
      </c>
      <c r="J28" s="58">
        <v>0.79</v>
      </c>
      <c r="K28" s="62">
        <f t="shared" si="0"/>
        <v>186.87574750830564</v>
      </c>
      <c r="L28" s="53">
        <f t="shared" si="1"/>
        <v>147.63184053156147</v>
      </c>
      <c r="M28" s="63">
        <v>14.3</v>
      </c>
      <c r="N28" s="60">
        <v>7.51</v>
      </c>
      <c r="O28" s="55">
        <f t="shared" si="3"/>
        <v>16.832634862604749</v>
      </c>
      <c r="P28" s="64" t="str">
        <f t="shared" si="2"/>
        <v>Y</v>
      </c>
      <c r="Q28" s="64"/>
      <c r="X28" s="1">
        <v>5</v>
      </c>
    </row>
    <row r="29" spans="1:24" ht="20.100000000000001" customHeight="1" x14ac:dyDescent="0.2">
      <c r="A29" s="57">
        <v>21</v>
      </c>
      <c r="B29" s="113" t="s">
        <v>56</v>
      </c>
      <c r="C29" s="112" t="s">
        <v>56</v>
      </c>
      <c r="D29" s="112" t="s">
        <v>56</v>
      </c>
      <c r="E29" s="59">
        <v>0.03</v>
      </c>
      <c r="F29" s="59">
        <v>0.03</v>
      </c>
      <c r="G29" s="60">
        <v>0.03</v>
      </c>
      <c r="H29" s="50">
        <v>0.04</v>
      </c>
      <c r="I29" s="61">
        <v>1519</v>
      </c>
      <c r="J29" s="58">
        <v>0.72</v>
      </c>
      <c r="K29" s="62">
        <f t="shared" si="0"/>
        <v>185.15339038841341</v>
      </c>
      <c r="L29" s="53">
        <f t="shared" si="1"/>
        <v>133.31044107965766</v>
      </c>
      <c r="M29" s="63">
        <v>14.3</v>
      </c>
      <c r="N29" s="60">
        <v>7.48</v>
      </c>
      <c r="O29" s="55">
        <f t="shared" si="3"/>
        <v>16.514920898368484</v>
      </c>
      <c r="P29" s="64" t="str">
        <f t="shared" si="2"/>
        <v>Y</v>
      </c>
      <c r="Q29" s="64"/>
      <c r="X29" s="1">
        <v>5</v>
      </c>
    </row>
    <row r="30" spans="1:24" ht="20.100000000000001" customHeight="1" x14ac:dyDescent="0.2">
      <c r="A30" s="57">
        <v>22</v>
      </c>
      <c r="B30" s="58">
        <v>0.02</v>
      </c>
      <c r="C30" s="112" t="s">
        <v>56</v>
      </c>
      <c r="D30" s="112" t="s">
        <v>56</v>
      </c>
      <c r="E30" s="112" t="s">
        <v>56</v>
      </c>
      <c r="F30" s="59">
        <v>0.03</v>
      </c>
      <c r="G30" s="60">
        <v>0.03</v>
      </c>
      <c r="H30" s="50">
        <v>0.08</v>
      </c>
      <c r="I30" s="61">
        <v>1509</v>
      </c>
      <c r="J30" s="58">
        <v>0.72</v>
      </c>
      <c r="K30" s="62">
        <f t="shared" si="0"/>
        <v>186.38038436050363</v>
      </c>
      <c r="L30" s="53">
        <f t="shared" si="1"/>
        <v>134.1938767395626</v>
      </c>
      <c r="M30" s="63">
        <v>13.8</v>
      </c>
      <c r="N30" s="60">
        <v>7.47</v>
      </c>
      <c r="O30" s="55">
        <f t="shared" si="3"/>
        <v>17.01095803162767</v>
      </c>
      <c r="P30" s="64" t="str">
        <f t="shared" si="2"/>
        <v>Y</v>
      </c>
      <c r="Q30" s="64"/>
      <c r="X30" s="1">
        <v>5</v>
      </c>
    </row>
    <row r="31" spans="1:24" ht="20.100000000000001" customHeight="1" x14ac:dyDescent="0.2">
      <c r="A31" s="57">
        <v>23</v>
      </c>
      <c r="B31" s="113" t="s">
        <v>56</v>
      </c>
      <c r="C31" s="112" t="s">
        <v>56</v>
      </c>
      <c r="D31" s="112" t="s">
        <v>56</v>
      </c>
      <c r="E31" s="59">
        <v>0.03</v>
      </c>
      <c r="F31" s="59">
        <v>0.03</v>
      </c>
      <c r="G31" s="60">
        <v>0.03</v>
      </c>
      <c r="H31" s="50">
        <v>0.05</v>
      </c>
      <c r="I31" s="61">
        <v>1515</v>
      </c>
      <c r="J31" s="58">
        <v>0.74</v>
      </c>
      <c r="K31" s="62">
        <f t="shared" si="0"/>
        <v>185.64224422442246</v>
      </c>
      <c r="L31" s="53">
        <f t="shared" si="1"/>
        <v>137.37526072607261</v>
      </c>
      <c r="M31" s="63">
        <v>13.6</v>
      </c>
      <c r="N31" s="60">
        <v>7.43</v>
      </c>
      <c r="O31" s="55">
        <f t="shared" si="3"/>
        <v>17.024550205340962</v>
      </c>
      <c r="P31" s="64" t="str">
        <f t="shared" si="2"/>
        <v>Y</v>
      </c>
      <c r="Q31" s="64"/>
      <c r="X31" s="1">
        <v>5</v>
      </c>
    </row>
    <row r="32" spans="1:24" ht="20.100000000000001" customHeight="1" x14ac:dyDescent="0.2">
      <c r="A32" s="57">
        <v>24</v>
      </c>
      <c r="B32" s="113" t="s">
        <v>56</v>
      </c>
      <c r="C32" s="112" t="s">
        <v>56</v>
      </c>
      <c r="D32" s="112" t="s">
        <v>56</v>
      </c>
      <c r="E32" s="59">
        <v>0.03</v>
      </c>
      <c r="F32" s="59">
        <v>0.09</v>
      </c>
      <c r="G32" s="60">
        <v>0.08</v>
      </c>
      <c r="H32" s="50">
        <v>0.09</v>
      </c>
      <c r="I32" s="61">
        <v>1512</v>
      </c>
      <c r="J32" s="58">
        <v>0.74</v>
      </c>
      <c r="K32" s="62">
        <f t="shared" si="0"/>
        <v>186.01058201058203</v>
      </c>
      <c r="L32" s="53">
        <f t="shared" si="1"/>
        <v>137.64783068783069</v>
      </c>
      <c r="M32" s="63">
        <v>15.1</v>
      </c>
      <c r="N32" s="60">
        <v>7.5</v>
      </c>
      <c r="O32" s="55">
        <f t="shared" si="3"/>
        <v>15.809788336784967</v>
      </c>
      <c r="P32" s="64" t="str">
        <f t="shared" si="2"/>
        <v>Y</v>
      </c>
      <c r="Q32" s="64"/>
      <c r="X32" s="1">
        <v>5</v>
      </c>
    </row>
    <row r="33" spans="1:24" ht="20.100000000000001" customHeight="1" x14ac:dyDescent="0.2">
      <c r="A33" s="57">
        <v>25</v>
      </c>
      <c r="B33" s="113" t="s">
        <v>56</v>
      </c>
      <c r="C33" s="112" t="s">
        <v>56</v>
      </c>
      <c r="D33" s="68">
        <v>0.03</v>
      </c>
      <c r="E33" s="68">
        <v>0.02</v>
      </c>
      <c r="F33" s="68">
        <v>0.03</v>
      </c>
      <c r="G33" s="69">
        <v>0.03</v>
      </c>
      <c r="H33" s="155" t="s">
        <v>66</v>
      </c>
      <c r="I33" s="70">
        <v>1510</v>
      </c>
      <c r="J33" s="67">
        <v>0.79</v>
      </c>
      <c r="K33" s="62">
        <f t="shared" si="0"/>
        <v>186.2569536423841</v>
      </c>
      <c r="L33" s="53">
        <f t="shared" si="1"/>
        <v>147.14299337748344</v>
      </c>
      <c r="M33" s="71">
        <v>16.7</v>
      </c>
      <c r="N33" s="69">
        <v>7.48</v>
      </c>
      <c r="O33" s="55">
        <f t="shared" si="3"/>
        <v>14.183481884868447</v>
      </c>
      <c r="P33" s="64" t="str">
        <f t="shared" si="2"/>
        <v>Y</v>
      </c>
      <c r="Q33" s="64"/>
      <c r="X33" s="1">
        <v>5</v>
      </c>
    </row>
    <row r="34" spans="1:24" ht="20.100000000000001" customHeight="1" x14ac:dyDescent="0.2">
      <c r="A34" s="57">
        <v>26</v>
      </c>
      <c r="B34" s="58">
        <v>0.03</v>
      </c>
      <c r="C34" s="59">
        <v>0.04</v>
      </c>
      <c r="D34" s="112" t="s">
        <v>56</v>
      </c>
      <c r="E34" s="59">
        <v>0.02</v>
      </c>
      <c r="F34" s="59">
        <v>0.02</v>
      </c>
      <c r="G34" s="60">
        <v>0.04</v>
      </c>
      <c r="H34" s="50">
        <v>0.04</v>
      </c>
      <c r="I34" s="61">
        <v>1511</v>
      </c>
      <c r="J34" s="58">
        <v>0.81</v>
      </c>
      <c r="K34" s="62">
        <f t="shared" si="0"/>
        <v>186.13368630046324</v>
      </c>
      <c r="L34" s="53">
        <f t="shared" si="1"/>
        <v>150.76828590337524</v>
      </c>
      <c r="M34" s="63">
        <v>13.3</v>
      </c>
      <c r="N34" s="60">
        <v>7.44</v>
      </c>
      <c r="O34" s="55">
        <f t="shared" si="3"/>
        <v>17.571268656775896</v>
      </c>
      <c r="P34" s="64" t="str">
        <f t="shared" si="2"/>
        <v>Y</v>
      </c>
      <c r="Q34" s="64"/>
      <c r="X34" s="1">
        <v>5</v>
      </c>
    </row>
    <row r="35" spans="1:24" ht="20.100000000000001" customHeight="1" x14ac:dyDescent="0.2">
      <c r="A35" s="57">
        <v>27</v>
      </c>
      <c r="B35" s="113">
        <v>0.03</v>
      </c>
      <c r="C35" s="112" t="s">
        <v>56</v>
      </c>
      <c r="D35" s="112" t="s">
        <v>56</v>
      </c>
      <c r="E35" s="59">
        <v>0.04</v>
      </c>
      <c r="F35" s="59">
        <v>0.03</v>
      </c>
      <c r="G35" s="60">
        <v>0.03</v>
      </c>
      <c r="H35" s="50">
        <v>0.09</v>
      </c>
      <c r="I35" s="61">
        <v>1495</v>
      </c>
      <c r="J35" s="58">
        <v>0.8</v>
      </c>
      <c r="K35" s="62">
        <f t="shared" si="0"/>
        <v>188.12575250836119</v>
      </c>
      <c r="L35" s="53">
        <f t="shared" si="1"/>
        <v>150.50060200668895</v>
      </c>
      <c r="M35" s="63">
        <v>13.1</v>
      </c>
      <c r="N35" s="60">
        <v>7.46</v>
      </c>
      <c r="O35" s="55">
        <f t="shared" si="3"/>
        <v>17.918158568848021</v>
      </c>
      <c r="P35" s="64" t="str">
        <f t="shared" si="2"/>
        <v>Y</v>
      </c>
      <c r="Q35" s="64"/>
      <c r="X35" s="1">
        <v>5</v>
      </c>
    </row>
    <row r="36" spans="1:24" ht="20.100000000000001" customHeight="1" x14ac:dyDescent="0.2">
      <c r="A36" s="57">
        <v>28</v>
      </c>
      <c r="B36" s="58">
        <v>0.03</v>
      </c>
      <c r="C36" s="112" t="s">
        <v>56</v>
      </c>
      <c r="D36" s="112" t="s">
        <v>56</v>
      </c>
      <c r="E36" s="112" t="s">
        <v>56</v>
      </c>
      <c r="F36" s="59">
        <v>0.02</v>
      </c>
      <c r="G36" s="60">
        <v>0.03</v>
      </c>
      <c r="H36" s="50">
        <v>7.0000000000000007E-2</v>
      </c>
      <c r="I36" s="61">
        <v>1520</v>
      </c>
      <c r="J36" s="58">
        <v>0.74</v>
      </c>
      <c r="K36" s="62">
        <f t="shared" si="0"/>
        <v>185.03157894736842</v>
      </c>
      <c r="L36" s="53">
        <f t="shared" si="1"/>
        <v>136.92336842105263</v>
      </c>
      <c r="M36" s="63">
        <v>13.1</v>
      </c>
      <c r="N36" s="60">
        <v>7.43</v>
      </c>
      <c r="O36" s="55">
        <f t="shared" si="3"/>
        <v>17.600418856296319</v>
      </c>
      <c r="P36" s="64" t="str">
        <f t="shared" si="2"/>
        <v>Y</v>
      </c>
      <c r="Q36" s="64"/>
      <c r="X36" s="1">
        <v>5</v>
      </c>
    </row>
    <row r="37" spans="1:24" ht="20.100000000000001" customHeight="1" x14ac:dyDescent="0.2">
      <c r="A37" s="57">
        <v>29</v>
      </c>
      <c r="B37" s="58">
        <v>0.03</v>
      </c>
      <c r="C37" s="59">
        <v>0.03</v>
      </c>
      <c r="D37" s="112" t="s">
        <v>56</v>
      </c>
      <c r="E37" s="112" t="s">
        <v>56</v>
      </c>
      <c r="F37" s="112">
        <v>0.03</v>
      </c>
      <c r="G37" s="60">
        <v>0.03</v>
      </c>
      <c r="H37" s="50">
        <v>0.04</v>
      </c>
      <c r="I37" s="61">
        <v>1513</v>
      </c>
      <c r="J37" s="58">
        <v>0.74</v>
      </c>
      <c r="K37" s="62">
        <f t="shared" si="0"/>
        <v>185.88764044943821</v>
      </c>
      <c r="L37" s="53">
        <f t="shared" ref="L37:L39" si="4">J37*K37</f>
        <v>137.55685393258426</v>
      </c>
      <c r="M37" s="63">
        <v>13.5</v>
      </c>
      <c r="N37" s="60">
        <v>7.43</v>
      </c>
      <c r="O37" s="55">
        <f t="shared" si="3"/>
        <v>17.13823156408877</v>
      </c>
      <c r="P37" s="64" t="str">
        <f t="shared" ref="P37:P39" si="5">IF(L37&gt;O37,"Y","N")</f>
        <v>Y</v>
      </c>
      <c r="Q37" s="64"/>
      <c r="X37" s="1">
        <v>5</v>
      </c>
    </row>
    <row r="38" spans="1:24" ht="20.100000000000001" customHeight="1" x14ac:dyDescent="0.2">
      <c r="A38" s="57">
        <v>30</v>
      </c>
      <c r="B38" s="58">
        <v>0.03</v>
      </c>
      <c r="C38" s="59">
        <v>0.03</v>
      </c>
      <c r="D38" s="112" t="s">
        <v>56</v>
      </c>
      <c r="E38" s="112" t="s">
        <v>56</v>
      </c>
      <c r="F38" s="59">
        <v>0.03</v>
      </c>
      <c r="G38" s="60">
        <v>0.03</v>
      </c>
      <c r="H38" s="66">
        <v>0.06</v>
      </c>
      <c r="I38" s="61">
        <v>1497</v>
      </c>
      <c r="J38" s="58">
        <v>0.54</v>
      </c>
      <c r="K38" s="62">
        <f t="shared" ref="K38:K39" si="6">(1000/((I38/448.8)/(X38*8))/60)*0.94</f>
        <v>187.874415497662</v>
      </c>
      <c r="L38" s="53">
        <f t="shared" si="4"/>
        <v>101.45218436873749</v>
      </c>
      <c r="M38" s="63">
        <v>12.1</v>
      </c>
      <c r="N38" s="60">
        <v>7.36</v>
      </c>
      <c r="O38" s="55">
        <f t="shared" si="3"/>
        <v>18.122529378728789</v>
      </c>
      <c r="P38" s="64" t="str">
        <f t="shared" si="5"/>
        <v>Y</v>
      </c>
      <c r="Q38" s="64"/>
      <c r="X38" s="1">
        <v>5</v>
      </c>
    </row>
    <row r="39" spans="1:24" s="3" customFormat="1" ht="20.100000000000001" customHeight="1" thickBot="1" x14ac:dyDescent="0.25">
      <c r="A39" s="72">
        <v>31</v>
      </c>
      <c r="B39" s="73"/>
      <c r="C39" s="74"/>
      <c r="D39" s="74"/>
      <c r="E39" s="74"/>
      <c r="F39" s="74"/>
      <c r="G39" s="75"/>
      <c r="H39" s="76"/>
      <c r="I39" s="77"/>
      <c r="J39" s="78"/>
      <c r="K39" s="79" t="e">
        <f t="shared" si="6"/>
        <v>#DIV/0!</v>
      </c>
      <c r="L39" s="80" t="e">
        <f t="shared" si="4"/>
        <v>#DIV/0!</v>
      </c>
      <c r="M39" s="81"/>
      <c r="N39" s="82"/>
      <c r="O39" s="55">
        <f t="shared" ref="O10:O39" si="7">IF(M39&lt;12.5,(0.353*$Q$4)*(12.006+EXP(2.46-0.073*M39+0.125*J39+0.389*N39)),(0.361*$Q$4)*(-2.261+EXP(2.69-0.065*M39+0.111*J39+0.361*N39)))</f>
        <v>4.1849582368066205</v>
      </c>
      <c r="P39" s="83" t="e">
        <f t="shared" si="5"/>
        <v>#DIV/0!</v>
      </c>
      <c r="Q39" s="83"/>
      <c r="X39" s="1">
        <v>5</v>
      </c>
    </row>
    <row r="40" spans="1:24" ht="6" customHeight="1" thickTop="1" x14ac:dyDescent="0.2">
      <c r="A40" s="84"/>
      <c r="B40" s="85"/>
      <c r="C40" s="85"/>
      <c r="D40" s="85"/>
      <c r="E40" s="85"/>
      <c r="F40" s="85"/>
      <c r="G40" s="85"/>
      <c r="H40" s="86"/>
      <c r="I40" s="87"/>
      <c r="J40" s="88"/>
      <c r="K40" s="85"/>
      <c r="L40" s="85"/>
      <c r="N40" s="2"/>
    </row>
    <row r="41" spans="1:24" x14ac:dyDescent="0.2">
      <c r="A41" s="89" t="s">
        <v>18</v>
      </c>
      <c r="B41" s="59">
        <f t="shared" ref="B41:O41" si="8">AVERAGE(B9:B39)</f>
        <v>2.7894736842105278E-2</v>
      </c>
      <c r="C41" s="59">
        <f t="shared" si="8"/>
        <v>3.0000000000000002E-2</v>
      </c>
      <c r="D41" s="59">
        <f t="shared" si="8"/>
        <v>3.3333333333333333E-2</v>
      </c>
      <c r="E41" s="59">
        <f t="shared" si="8"/>
        <v>2.8500000000000015E-2</v>
      </c>
      <c r="F41" s="59">
        <f t="shared" si="8"/>
        <v>3.0769230769230785E-2</v>
      </c>
      <c r="G41" s="59">
        <f t="shared" si="8"/>
        <v>3.0370370370370384E-2</v>
      </c>
      <c r="H41" s="59">
        <f t="shared" si="8"/>
        <v>6.0344827586206927E-2</v>
      </c>
      <c r="I41" s="90">
        <f t="shared" si="8"/>
        <v>1536.4666666666667</v>
      </c>
      <c r="J41" s="58">
        <f t="shared" si="8"/>
        <v>0.74433333333333307</v>
      </c>
      <c r="K41" s="91" t="e">
        <f t="shared" si="8"/>
        <v>#DIV/0!</v>
      </c>
      <c r="L41" s="91" t="e">
        <f t="shared" si="8"/>
        <v>#DIV/0!</v>
      </c>
      <c r="M41" s="63">
        <f t="shared" si="8"/>
        <v>14.866666666666671</v>
      </c>
      <c r="N41" s="58">
        <f t="shared" si="8"/>
        <v>7.4639999999999995</v>
      </c>
      <c r="O41" s="63">
        <f t="shared" si="8"/>
        <v>15.521682119147037</v>
      </c>
      <c r="Q41" s="92"/>
    </row>
    <row r="42" spans="1:24" ht="13.5" thickBot="1" x14ac:dyDescent="0.25">
      <c r="A42" s="89" t="s">
        <v>22</v>
      </c>
      <c r="B42" s="93">
        <f t="shared" ref="B42:I42" si="9">MAX(B9:B39)</f>
        <v>0.04</v>
      </c>
      <c r="C42" s="93">
        <f t="shared" si="9"/>
        <v>0.04</v>
      </c>
      <c r="D42" s="93">
        <f t="shared" si="9"/>
        <v>0.04</v>
      </c>
      <c r="E42" s="93">
        <f t="shared" si="9"/>
        <v>0.04</v>
      </c>
      <c r="F42" s="59">
        <f t="shared" si="9"/>
        <v>0.09</v>
      </c>
      <c r="G42" s="59">
        <f t="shared" si="9"/>
        <v>0.08</v>
      </c>
      <c r="H42" s="59">
        <f t="shared" si="9"/>
        <v>0.1</v>
      </c>
      <c r="I42" s="90">
        <f t="shared" si="9"/>
        <v>1809</v>
      </c>
      <c r="J42" s="94"/>
      <c r="M42" s="1"/>
      <c r="O42" s="4"/>
    </row>
    <row r="43" spans="1:24" ht="18.75" customHeight="1" thickBot="1" x14ac:dyDescent="0.25">
      <c r="A43" s="106" t="s">
        <v>55</v>
      </c>
      <c r="B43" s="119" t="s">
        <v>35</v>
      </c>
      <c r="C43" s="120"/>
      <c r="D43" s="120"/>
      <c r="E43" s="121"/>
      <c r="J43" s="107">
        <f>MIN(J9:J39)</f>
        <v>0.54</v>
      </c>
      <c r="M43" s="1"/>
      <c r="O43" s="4"/>
    </row>
    <row r="44" spans="1:24" ht="18" customHeight="1" thickBot="1" x14ac:dyDescent="0.25">
      <c r="A44" s="135" t="s">
        <v>61</v>
      </c>
      <c r="B44" s="136"/>
      <c r="C44" s="136"/>
      <c r="D44" s="136"/>
      <c r="E44" s="136"/>
      <c r="F44" s="137"/>
      <c r="G44" s="138" t="s">
        <v>62</v>
      </c>
      <c r="H44" s="139"/>
      <c r="I44" s="139"/>
      <c r="J44" s="139"/>
      <c r="K44" s="140"/>
      <c r="L44" s="141" t="s">
        <v>63</v>
      </c>
      <c r="M44" s="142"/>
      <c r="N44" s="143"/>
      <c r="O44" s="144" t="s">
        <v>39</v>
      </c>
      <c r="P44" s="145"/>
      <c r="Q44" s="146"/>
    </row>
    <row r="45" spans="1:24" ht="18" customHeight="1" thickBot="1" x14ac:dyDescent="0.25">
      <c r="A45" s="147" t="s">
        <v>64</v>
      </c>
      <c r="B45" s="148"/>
      <c r="C45" s="148"/>
      <c r="D45" s="148"/>
      <c r="E45" s="148"/>
      <c r="F45" s="149"/>
      <c r="G45" s="124"/>
      <c r="H45" s="126"/>
      <c r="I45" s="124"/>
      <c r="J45" s="126"/>
      <c r="K45" s="124"/>
      <c r="L45" s="150"/>
      <c r="M45" s="151"/>
      <c r="N45" s="124"/>
      <c r="O45" s="152" t="s">
        <v>65</v>
      </c>
      <c r="P45" s="153"/>
      <c r="Q45" s="154"/>
    </row>
    <row r="46" spans="1:24" ht="18" customHeight="1" x14ac:dyDescent="0.2">
      <c r="A46" s="123" t="s">
        <v>53</v>
      </c>
      <c r="B46" s="124"/>
      <c r="C46" s="124"/>
      <c r="D46" s="124"/>
      <c r="E46" s="124"/>
      <c r="F46" s="125"/>
      <c r="G46" s="124"/>
      <c r="H46" s="126"/>
      <c r="I46" s="124"/>
      <c r="J46" s="126"/>
      <c r="K46" s="124"/>
      <c r="L46" s="124"/>
      <c r="M46" s="127"/>
      <c r="N46" s="124"/>
      <c r="O46" s="124"/>
      <c r="P46" s="124"/>
      <c r="Q46" s="128"/>
    </row>
    <row r="47" spans="1:24" ht="23.25" customHeight="1" x14ac:dyDescent="0.2">
      <c r="A47" s="129" t="s">
        <v>40</v>
      </c>
      <c r="B47" s="124"/>
      <c r="C47" s="124"/>
      <c r="D47" s="124"/>
      <c r="E47" s="124"/>
      <c r="F47" s="124"/>
      <c r="G47" s="124"/>
      <c r="H47" s="124"/>
      <c r="I47" s="95" t="s">
        <v>34</v>
      </c>
      <c r="J47" s="108" t="s">
        <v>58</v>
      </c>
      <c r="K47" s="102"/>
      <c r="L47" s="124"/>
      <c r="M47" s="96" t="s">
        <v>30</v>
      </c>
      <c r="N47" s="97"/>
      <c r="O47" s="98"/>
      <c r="P47" s="98"/>
      <c r="Q47" s="130"/>
    </row>
    <row r="48" spans="1:24" ht="19.5" customHeight="1" x14ac:dyDescent="0.3">
      <c r="A48" s="124" t="s">
        <v>48</v>
      </c>
      <c r="B48" s="124"/>
      <c r="C48" s="124"/>
      <c r="D48" s="124"/>
      <c r="E48" s="124"/>
      <c r="F48" s="124"/>
      <c r="G48" s="124"/>
      <c r="H48" s="126"/>
      <c r="I48" s="95" t="s">
        <v>44</v>
      </c>
      <c r="J48" s="109" t="s">
        <v>59</v>
      </c>
      <c r="K48" s="103"/>
      <c r="L48" s="124"/>
      <c r="M48" s="96" t="s">
        <v>21</v>
      </c>
      <c r="N48" s="131">
        <v>45992</v>
      </c>
      <c r="O48" s="132"/>
      <c r="P48" s="99"/>
      <c r="Q48" s="133"/>
    </row>
    <row r="49" spans="1:17" ht="18.75" customHeight="1" x14ac:dyDescent="0.2">
      <c r="A49" s="134" t="s">
        <v>54</v>
      </c>
      <c r="B49" s="124"/>
      <c r="C49" s="124"/>
      <c r="D49" s="124"/>
      <c r="E49" s="124"/>
      <c r="F49" s="124"/>
      <c r="G49" s="124"/>
      <c r="H49" s="126"/>
      <c r="I49" s="95" t="s">
        <v>45</v>
      </c>
      <c r="J49" s="105" t="s">
        <v>60</v>
      </c>
      <c r="K49" s="104"/>
      <c r="L49" s="124"/>
      <c r="M49" s="127"/>
      <c r="N49" s="124"/>
      <c r="O49" s="124"/>
      <c r="P49" s="124"/>
      <c r="Q49" s="128"/>
    </row>
    <row r="50" spans="1:17" ht="15.75" x14ac:dyDescent="0.25">
      <c r="A50" s="3"/>
      <c r="B50" s="100"/>
    </row>
    <row r="51" spans="1:17" x14ac:dyDescent="0.2">
      <c r="A51" s="3"/>
      <c r="H51" s="126" t="s">
        <v>67</v>
      </c>
    </row>
    <row r="52" spans="1:17" x14ac:dyDescent="0.2">
      <c r="H52" s="126" t="s">
        <v>69</v>
      </c>
    </row>
    <row r="53" spans="1:17" x14ac:dyDescent="0.2">
      <c r="P53" s="124" t="s">
        <v>68</v>
      </c>
    </row>
  </sheetData>
  <sheetProtection formatCells="0" deleteColumns="0" deleteRows="0"/>
  <mergeCells count="8">
    <mergeCell ref="A1:Q1"/>
    <mergeCell ref="A2:Q2"/>
    <mergeCell ref="A44:F44"/>
    <mergeCell ref="A45:F45"/>
    <mergeCell ref="G44:K44"/>
    <mergeCell ref="B6:G6"/>
    <mergeCell ref="B43:E43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2025-12-01T18:41:42Z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