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6\"/>
    </mc:Choice>
  </mc:AlternateContent>
  <xr:revisionPtr revIDLastSave="0" documentId="13_ncr:1_{91A1C91D-9321-4FA3-9261-78C5F8FFF55A}" xr6:coauthVersionLast="47" xr6:coauthVersionMax="47" xr10:uidLastSave="{00000000-0000-0000-0000-000000000000}"/>
  <bookViews>
    <workbookView xWindow="5070" yWindow="1080" windowWidth="19770" windowHeight="205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1" l="1"/>
  <c r="J40" i="1"/>
  <c r="O31" i="1" l="1"/>
  <c r="O32" i="1"/>
  <c r="O33" i="1"/>
  <c r="O34" i="1"/>
  <c r="O35" i="1"/>
  <c r="O3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5" i="1"/>
  <c r="O26" i="1"/>
  <c r="O27" i="1"/>
  <c r="O28" i="1"/>
  <c r="O29" i="1"/>
  <c r="O9" i="1"/>
  <c r="K35" i="1" l="1"/>
  <c r="K36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I38" i="1"/>
  <c r="J38" i="1"/>
  <c r="N38" i="1"/>
  <c r="M38" i="1"/>
  <c r="I39" i="1"/>
  <c r="G39" i="1"/>
  <c r="F39" i="1"/>
  <c r="E39" i="1"/>
  <c r="D39" i="1"/>
  <c r="G38" i="1"/>
  <c r="F38" i="1"/>
  <c r="E38" i="1"/>
  <c r="D38" i="1"/>
  <c r="C39" i="1"/>
  <c r="C38" i="1"/>
  <c r="B39" i="1"/>
  <c r="B38" i="1"/>
  <c r="H38" i="1"/>
  <c r="H39" i="1"/>
  <c r="P34" i="1" l="1"/>
  <c r="P36" i="1"/>
  <c r="P35" i="1"/>
  <c r="P33" i="1"/>
  <c r="P32" i="1"/>
  <c r="P31" i="1"/>
  <c r="P30" i="1"/>
  <c r="P29" i="1"/>
  <c r="P28" i="1"/>
  <c r="P27" i="1"/>
  <c r="P26" i="1"/>
  <c r="P25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O38" i="1"/>
  <c r="K38" i="1"/>
  <c r="L38" i="1"/>
</calcChain>
</file>

<file path=xl/sharedStrings.xml><?xml version="1.0" encoding="utf-8"?>
<sst xmlns="http://schemas.openxmlformats.org/spreadsheetml/2006/main" count="156" uniqueCount="65">
  <si>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</si>
  <si>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</si>
  <si>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</si>
  <si>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</si>
  <si>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</si>
  <si>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</si>
  <si>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</si>
  <si>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</si>
  <si>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</si>
  <si>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</si>
  <si>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</si>
  <si>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</si>
  <si>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</si>
  <si>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</si>
  <si>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</si>
  <si>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</si>
  <si>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</si>
  <si>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</si>
  <si>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</si>
  <si>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</si>
  <si>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</si>
  <si>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</si>
  <si>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</si>
  <si>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</si>
  <si>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</si>
  <si>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</si>
  <si>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</si>
  <si>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</si>
  <si>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</si>
  <si>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</si>
  <si>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</si>
  <si>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</si>
  <si>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</si>
  <si>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</si>
  <si>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</si>
  <si>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</si>
  <si>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</si>
  <si>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</si>
  <si>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</si>
  <si>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</si>
  <si>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</si>
  <si>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</si>
  <si>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</si>
  <si>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</si>
  <si>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</si>
  <si>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</si>
  <si>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</si>
  <si>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</si>
  <si>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</si>
  <si>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</si>
  <si>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</si>
  <si>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</si>
  <si>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</si>
  <si>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</si>
  <si>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</si>
  <si>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</si>
  <si>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</si>
  <si>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</si>
  <si>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</si>
  <si>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 xml:space="preserve">CT's met everyday?   Yes </t>
  </si>
  <si>
    <t xml:space="preserve">All the 4 hr turbidity readings &lt;/= 1.0 NTU?      Y </t>
  </si>
  <si>
    <t xml:space="preserve">  &gt;/= 0.2 mg/L  Yes </t>
  </si>
  <si>
    <t>Jaegar T Howatt</t>
  </si>
  <si>
    <t>T-448091</t>
  </si>
  <si>
    <t>541-570-7561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</si>
</sst>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1" xfId="0" applyFont="1" applyBorder="1"/>
    <xf numFmtId="0" fontId="7" fillId="0" borderId="25" xfId="0" applyFont="1" applyBorder="1"/>
    <xf numFmtId="0" fontId="8" fillId="0" borderId="25" xfId="0" applyFont="1" applyBorder="1"/>
    <xf numFmtId="0" fontId="8" fillId="0" borderId="25" xfId="0" applyFont="1" applyBorder="1" applyAlignment="1">
      <alignment horizontal="right"/>
    </xf>
    <xf numFmtId="165" fontId="7" fillId="0" borderId="25" xfId="0" applyNumberFormat="1" applyFont="1" applyBorder="1"/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6" fillId="0" borderId="33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16" xfId="0" applyFont="1" applyBorder="1"/>
    <xf numFmtId="2" fontId="7" fillId="0" borderId="19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37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38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2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4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2" xfId="0" applyNumberFormat="1" applyFont="1" applyBorder="1"/>
    <xf numFmtId="0" fontId="9" fillId="0" borderId="12" xfId="0" applyFont="1" applyBorder="1"/>
    <xf numFmtId="0" fontId="9" fillId="0" borderId="13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2" fontId="1" fillId="0" borderId="11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6" fontId="8" fillId="0" borderId="25" xfId="0" applyNumberFormat="1" applyFont="1" applyBorder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1" fillId="0" borderId="31" xfId="0" applyNumberFormat="1" applyFont="1" applyBorder="1" applyAlignment="1">
      <alignment vertical="center"/>
    </xf>
    <xf numFmtId="2" fontId="1" fillId="0" borderId="25" xfId="0" applyNumberFormat="1" applyFont="1" applyBorder="1" applyAlignment="1">
      <alignment vertical="center"/>
    </xf>
    <xf numFmtId="0" fontId="1" fillId="0" borderId="33" xfId="0" applyFont="1" applyBorder="1"/>
    <xf numFmtId="0" fontId="1" fillId="0" borderId="26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2" xfId="0" applyFont="1" applyBorder="1" applyAlignment="1">
      <alignment horizontal="center"/>
    </xf>
    <xf numFmtId="14" fontId="1" fillId="0" borderId="13" xfId="0" applyNumberFormat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43</xdr:row>
      <xdr:rowOff>0</xdr:rowOff>
    </xdr:from>
    <xdr:to>
      <xdr:col>15</xdr:col>
      <xdr:colOff>26906</xdr:colOff>
      <xdr:row>44</xdr:row>
      <xdr:rowOff>103014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A3EEF-9B8F-479D-BF67-11027D53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tabSelected="1" zoomScale="85" zoomScaleNormal="85" workbookViewId="0">
      <selection activeCell="M51" sqref="M51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10" t="s">
        <v>36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24" ht="18" x14ac:dyDescent="0.25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16">
        <v>46054</v>
      </c>
      <c r="L4" s="116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12" t="s">
        <v>0</v>
      </c>
      <c r="C6" s="112"/>
      <c r="D6" s="112"/>
      <c r="E6" s="112"/>
      <c r="F6" s="112"/>
      <c r="G6" s="112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04" t="s">
        <v>56</v>
      </c>
      <c r="C9" s="99" t="s">
        <v>56</v>
      </c>
      <c r="D9" s="99" t="s">
        <v>56</v>
      </c>
      <c r="E9" s="48">
        <v>0.02</v>
      </c>
      <c r="F9" s="99">
        <v>0.02</v>
      </c>
      <c r="G9" s="100">
        <v>0.02</v>
      </c>
      <c r="H9" s="50">
        <v>0.09</v>
      </c>
      <c r="I9" s="51">
        <v>1821</v>
      </c>
      <c r="J9" s="47">
        <v>0.72</v>
      </c>
      <c r="K9" s="52">
        <f t="shared" ref="K9:K36" si="0">(1000/((I9/448.8)/(X9*8))/60)*0.94</f>
        <v>154.44700713893465</v>
      </c>
      <c r="L9" s="53">
        <f t="shared" ref="L9:L36" si="1">J9*K9</f>
        <v>111.20184514003294</v>
      </c>
      <c r="M9" s="54">
        <v>9.6</v>
      </c>
      <c r="N9" s="49">
        <v>7.55</v>
      </c>
      <c r="O9" s="55">
        <f>IF(M9&lt;12.5,(0.353*$Q$4)*(12.006+EXP(2.46-0.073*M9+0.125*J9+0.389*N9)),(0.361*$Q$4)*(-2.261+EXP(2.69-0.065*M9+0.111*J9+0.361*N9)))</f>
        <v>23.270659944250806</v>
      </c>
      <c r="P9" s="56" t="str">
        <f t="shared" ref="P9:P36" si="2">IF(L9&gt;O9,"Y","N")</f>
        <v>Y</v>
      </c>
      <c r="Q9" s="56"/>
      <c r="X9" s="1">
        <v>5</v>
      </c>
    </row>
    <row r="10" spans="1:24" ht="20.100000000000001" customHeight="1" x14ac:dyDescent="0.2">
      <c r="A10" s="57">
        <v>2</v>
      </c>
      <c r="B10" s="58">
        <v>0.02</v>
      </c>
      <c r="C10" s="59">
        <v>0.02</v>
      </c>
      <c r="D10" s="101">
        <v>0.03</v>
      </c>
      <c r="E10" s="101">
        <v>0.02</v>
      </c>
      <c r="F10" s="101">
        <v>0.02</v>
      </c>
      <c r="G10" s="101">
        <v>0.02</v>
      </c>
      <c r="H10" s="50">
        <v>0.03</v>
      </c>
      <c r="I10" s="61">
        <v>1793</v>
      </c>
      <c r="J10" s="58">
        <v>0.83</v>
      </c>
      <c r="K10" s="62">
        <f t="shared" si="0"/>
        <v>156.85889570552146</v>
      </c>
      <c r="L10" s="53">
        <f t="shared" si="1"/>
        <v>130.19288343558281</v>
      </c>
      <c r="M10" s="63">
        <v>9.5</v>
      </c>
      <c r="N10" s="60">
        <v>7.61</v>
      </c>
      <c r="O10" s="55">
        <f t="shared" ref="O10:O36" si="3">IF(M10&lt;12.5,(0.353*$Q$4)*(12.006+EXP(2.46-0.073*M10+0.125*J10+0.389*N10)),(0.361*$Q$4)*(-2.261+EXP(2.69-0.065*M10+0.111*J10+0.361*N10)))</f>
        <v>24.23073063494742</v>
      </c>
      <c r="P10" s="64" t="str">
        <f t="shared" si="2"/>
        <v>Y</v>
      </c>
      <c r="Q10" s="64"/>
      <c r="X10" s="1">
        <v>5</v>
      </c>
    </row>
    <row r="11" spans="1:24" ht="20.100000000000001" customHeight="1" x14ac:dyDescent="0.2">
      <c r="A11" s="57">
        <v>3</v>
      </c>
      <c r="B11" s="102">
        <v>0.02</v>
      </c>
      <c r="C11" s="101" t="s">
        <v>56</v>
      </c>
      <c r="D11" s="101">
        <v>0.03</v>
      </c>
      <c r="E11" s="101" t="s">
        <v>56</v>
      </c>
      <c r="F11" s="101" t="s">
        <v>56</v>
      </c>
      <c r="G11" s="103">
        <v>0.02</v>
      </c>
      <c r="H11" s="50">
        <v>0.04</v>
      </c>
      <c r="I11" s="61">
        <v>1548</v>
      </c>
      <c r="J11" s="58">
        <v>0.75</v>
      </c>
      <c r="K11" s="62">
        <f t="shared" si="0"/>
        <v>181.68475452196384</v>
      </c>
      <c r="L11" s="53">
        <f t="shared" si="1"/>
        <v>136.26356589147287</v>
      </c>
      <c r="M11" s="63">
        <v>10.6</v>
      </c>
      <c r="N11" s="60">
        <v>7.65</v>
      </c>
      <c r="O11" s="55">
        <f t="shared" si="3"/>
        <v>22.638352654016337</v>
      </c>
      <c r="P11" s="64" t="str">
        <f t="shared" si="2"/>
        <v>Y</v>
      </c>
      <c r="Q11" s="64"/>
      <c r="X11" s="1">
        <v>5</v>
      </c>
    </row>
    <row r="12" spans="1:24" ht="20.100000000000001" customHeight="1" x14ac:dyDescent="0.2">
      <c r="A12" s="57">
        <v>4</v>
      </c>
      <c r="B12" s="102">
        <v>0.03</v>
      </c>
      <c r="C12" s="101">
        <v>0.03</v>
      </c>
      <c r="D12" s="101" t="s">
        <v>56</v>
      </c>
      <c r="E12" s="59">
        <v>0.02</v>
      </c>
      <c r="F12" s="59">
        <v>0.03</v>
      </c>
      <c r="G12" s="103" t="s">
        <v>56</v>
      </c>
      <c r="H12" s="50">
        <v>0.03</v>
      </c>
      <c r="I12" s="61">
        <v>1552</v>
      </c>
      <c r="J12" s="58">
        <v>0.8</v>
      </c>
      <c r="K12" s="62">
        <f t="shared" si="0"/>
        <v>181.21649484536078</v>
      </c>
      <c r="L12" s="53">
        <f t="shared" si="1"/>
        <v>144.97319587628863</v>
      </c>
      <c r="M12" s="63">
        <v>13</v>
      </c>
      <c r="N12" s="60">
        <v>7.62</v>
      </c>
      <c r="O12" s="55">
        <f t="shared" si="3"/>
        <v>19.13446606138108</v>
      </c>
      <c r="P12" s="64" t="str">
        <f t="shared" si="2"/>
        <v>Y</v>
      </c>
      <c r="Q12" s="64"/>
      <c r="X12" s="1">
        <v>5</v>
      </c>
    </row>
    <row r="13" spans="1:24" ht="20.100000000000001" customHeight="1" x14ac:dyDescent="0.2">
      <c r="A13" s="57">
        <v>5</v>
      </c>
      <c r="B13" s="102" t="s">
        <v>56</v>
      </c>
      <c r="C13" s="101" t="s">
        <v>56</v>
      </c>
      <c r="D13" s="101" t="s">
        <v>56</v>
      </c>
      <c r="E13" s="59">
        <v>0.03</v>
      </c>
      <c r="F13" s="59">
        <v>0.02</v>
      </c>
      <c r="G13" s="103">
        <v>0.02</v>
      </c>
      <c r="H13" s="50">
        <v>0.04</v>
      </c>
      <c r="I13" s="61">
        <v>1557</v>
      </c>
      <c r="J13" s="58">
        <v>0.61</v>
      </c>
      <c r="K13" s="62">
        <f t="shared" si="0"/>
        <v>180.63455362877326</v>
      </c>
      <c r="L13" s="53">
        <f t="shared" si="1"/>
        <v>110.18707771355169</v>
      </c>
      <c r="M13" s="63">
        <v>10.9</v>
      </c>
      <c r="N13" s="60">
        <v>7.58</v>
      </c>
      <c r="O13" s="55">
        <f t="shared" si="3"/>
        <v>21.31570540537782</v>
      </c>
      <c r="P13" s="64" t="str">
        <f t="shared" si="2"/>
        <v>Y</v>
      </c>
      <c r="Q13" s="64"/>
      <c r="X13" s="1">
        <v>5</v>
      </c>
    </row>
    <row r="14" spans="1:24" ht="20.100000000000001" customHeight="1" x14ac:dyDescent="0.2">
      <c r="A14" s="57">
        <v>6</v>
      </c>
      <c r="B14" s="58">
        <v>0.02</v>
      </c>
      <c r="C14" s="101" t="s">
        <v>56</v>
      </c>
      <c r="D14" s="101" t="s">
        <v>56</v>
      </c>
      <c r="E14" s="101" t="s">
        <v>56</v>
      </c>
      <c r="F14" s="59">
        <v>0.03</v>
      </c>
      <c r="G14" s="103">
        <v>0.02</v>
      </c>
      <c r="H14" s="50">
        <v>0.03</v>
      </c>
      <c r="I14" s="61">
        <v>1558</v>
      </c>
      <c r="J14" s="58">
        <v>0.74</v>
      </c>
      <c r="K14" s="62">
        <f t="shared" si="0"/>
        <v>180.51861360718871</v>
      </c>
      <c r="L14" s="53">
        <f t="shared" si="1"/>
        <v>133.58377406931965</v>
      </c>
      <c r="M14" s="63">
        <v>10.7</v>
      </c>
      <c r="N14" s="60">
        <v>7.5</v>
      </c>
      <c r="O14" s="55">
        <f t="shared" si="3"/>
        <v>21.310523010503168</v>
      </c>
      <c r="P14" s="64" t="str">
        <f t="shared" si="2"/>
        <v>Y</v>
      </c>
      <c r="Q14" s="64"/>
      <c r="X14" s="1">
        <v>5</v>
      </c>
    </row>
    <row r="15" spans="1:24" ht="20.100000000000001" customHeight="1" x14ac:dyDescent="0.2">
      <c r="A15" s="57">
        <v>7</v>
      </c>
      <c r="B15" s="102">
        <v>0.02</v>
      </c>
      <c r="C15" s="101" t="s">
        <v>56</v>
      </c>
      <c r="D15" s="101" t="s">
        <v>56</v>
      </c>
      <c r="E15" s="59">
        <v>0.03</v>
      </c>
      <c r="F15" s="101">
        <v>0.02</v>
      </c>
      <c r="G15" s="103" t="s">
        <v>56</v>
      </c>
      <c r="H15" s="50">
        <v>0.04</v>
      </c>
      <c r="I15" s="61">
        <v>1545</v>
      </c>
      <c r="J15" s="58">
        <v>0.8</v>
      </c>
      <c r="K15" s="62">
        <f t="shared" si="0"/>
        <v>182.03754045307443</v>
      </c>
      <c r="L15" s="53">
        <f t="shared" si="1"/>
        <v>145.63003236245956</v>
      </c>
      <c r="M15" s="63">
        <v>9.8000000000000007</v>
      </c>
      <c r="N15" s="60">
        <v>7.64</v>
      </c>
      <c r="O15" s="55">
        <f t="shared" si="3"/>
        <v>23.923760188431292</v>
      </c>
      <c r="P15" s="64" t="str">
        <f t="shared" si="2"/>
        <v>Y</v>
      </c>
      <c r="Q15" s="64"/>
      <c r="X15" s="1">
        <v>5</v>
      </c>
    </row>
    <row r="16" spans="1:24" ht="20.100000000000001" customHeight="1" x14ac:dyDescent="0.2">
      <c r="A16" s="57">
        <v>8</v>
      </c>
      <c r="B16" s="102" t="s">
        <v>56</v>
      </c>
      <c r="C16" s="101" t="s">
        <v>56</v>
      </c>
      <c r="D16" s="101" t="s">
        <v>56</v>
      </c>
      <c r="E16" s="101">
        <v>0.03</v>
      </c>
      <c r="F16" s="59">
        <v>0.03</v>
      </c>
      <c r="G16" s="60">
        <v>0.02</v>
      </c>
      <c r="H16" s="50">
        <v>0.03</v>
      </c>
      <c r="I16" s="61">
        <v>1553</v>
      </c>
      <c r="J16" s="58">
        <v>0.8</v>
      </c>
      <c r="K16" s="62">
        <f t="shared" si="0"/>
        <v>181.099806825499</v>
      </c>
      <c r="L16" s="53">
        <f t="shared" si="1"/>
        <v>144.8798454603992</v>
      </c>
      <c r="M16" s="63">
        <v>11</v>
      </c>
      <c r="N16" s="60">
        <v>7.61</v>
      </c>
      <c r="O16" s="55">
        <f t="shared" si="3"/>
        <v>21.863176470599132</v>
      </c>
      <c r="P16" s="64" t="str">
        <f t="shared" si="2"/>
        <v>Y</v>
      </c>
      <c r="Q16" s="64"/>
      <c r="X16" s="1">
        <v>5</v>
      </c>
    </row>
    <row r="17" spans="1:24" ht="20.100000000000001" customHeight="1" x14ac:dyDescent="0.2">
      <c r="A17" s="57">
        <v>9</v>
      </c>
      <c r="B17" s="58">
        <v>0.02</v>
      </c>
      <c r="C17" s="101" t="s">
        <v>56</v>
      </c>
      <c r="D17" s="101" t="s">
        <v>56</v>
      </c>
      <c r="E17" s="59">
        <v>0.03</v>
      </c>
      <c r="F17" s="59">
        <v>0.03</v>
      </c>
      <c r="G17" s="60">
        <v>0.02</v>
      </c>
      <c r="H17" s="50">
        <v>0.03</v>
      </c>
      <c r="I17" s="61">
        <v>1547</v>
      </c>
      <c r="J17" s="58">
        <v>0.79</v>
      </c>
      <c r="K17" s="62">
        <f t="shared" si="0"/>
        <v>181.80219780219781</v>
      </c>
      <c r="L17" s="53">
        <f t="shared" si="1"/>
        <v>143.62373626373628</v>
      </c>
      <c r="M17" s="63">
        <v>10.8</v>
      </c>
      <c r="N17" s="60">
        <v>7.67</v>
      </c>
      <c r="O17" s="55">
        <f t="shared" si="3"/>
        <v>22.601041503012553</v>
      </c>
      <c r="P17" s="64" t="str">
        <f t="shared" si="2"/>
        <v>Y</v>
      </c>
      <c r="Q17" s="64"/>
      <c r="X17" s="1">
        <v>5</v>
      </c>
    </row>
    <row r="18" spans="1:24" ht="20.100000000000001" customHeight="1" x14ac:dyDescent="0.2">
      <c r="A18" s="57">
        <v>10</v>
      </c>
      <c r="B18" s="102" t="s">
        <v>56</v>
      </c>
      <c r="C18" s="101" t="s">
        <v>56</v>
      </c>
      <c r="D18" s="101" t="s">
        <v>56</v>
      </c>
      <c r="E18" s="59">
        <v>0.03</v>
      </c>
      <c r="F18" s="90">
        <v>0.02</v>
      </c>
      <c r="G18" s="103" t="s">
        <v>56</v>
      </c>
      <c r="H18" s="50">
        <v>0.03</v>
      </c>
      <c r="I18" s="61">
        <v>1561</v>
      </c>
      <c r="J18" s="58">
        <v>0.79</v>
      </c>
      <c r="K18" s="62">
        <f t="shared" si="0"/>
        <v>180.17168481742473</v>
      </c>
      <c r="L18" s="53">
        <f t="shared" si="1"/>
        <v>142.33563100576555</v>
      </c>
      <c r="M18" s="63">
        <v>14.1</v>
      </c>
      <c r="N18" s="60">
        <v>7.57</v>
      </c>
      <c r="O18" s="55">
        <f t="shared" si="3"/>
        <v>17.440675572867654</v>
      </c>
      <c r="P18" s="64" t="str">
        <f t="shared" si="2"/>
        <v>Y</v>
      </c>
      <c r="Q18" s="64"/>
      <c r="X18" s="1">
        <v>5</v>
      </c>
    </row>
    <row r="19" spans="1:24" ht="20.100000000000001" customHeight="1" x14ac:dyDescent="0.2">
      <c r="A19" s="57">
        <v>11</v>
      </c>
      <c r="B19" s="102" t="s">
        <v>56</v>
      </c>
      <c r="C19" s="101" t="s">
        <v>56</v>
      </c>
      <c r="D19" s="101" t="s">
        <v>56</v>
      </c>
      <c r="E19" s="59">
        <v>0.03</v>
      </c>
      <c r="F19" s="59">
        <v>0.02</v>
      </c>
      <c r="G19" s="60">
        <v>0.02</v>
      </c>
      <c r="H19" s="50">
        <v>0.04</v>
      </c>
      <c r="I19" s="61">
        <v>1560</v>
      </c>
      <c r="J19" s="58">
        <v>0.76</v>
      </c>
      <c r="K19" s="62">
        <f t="shared" si="0"/>
        <v>180.28717948717949</v>
      </c>
      <c r="L19" s="53">
        <f t="shared" si="1"/>
        <v>137.01825641025641</v>
      </c>
      <c r="M19" s="63">
        <v>10</v>
      </c>
      <c r="N19" s="60">
        <v>7.58</v>
      </c>
      <c r="O19" s="55">
        <f t="shared" si="3"/>
        <v>23.007283881301284</v>
      </c>
      <c r="P19" s="64" t="str">
        <f t="shared" si="2"/>
        <v>Y</v>
      </c>
      <c r="Q19" s="64"/>
      <c r="X19" s="1">
        <v>5</v>
      </c>
    </row>
    <row r="20" spans="1:24" ht="20.100000000000001" customHeight="1" x14ac:dyDescent="0.2">
      <c r="A20" s="57">
        <v>12</v>
      </c>
      <c r="B20" s="58">
        <v>0.02</v>
      </c>
      <c r="C20" s="59">
        <v>0.03</v>
      </c>
      <c r="D20" s="101" t="s">
        <v>56</v>
      </c>
      <c r="E20" s="101" t="s">
        <v>56</v>
      </c>
      <c r="F20" s="59">
        <v>0.02</v>
      </c>
      <c r="G20" s="103" t="s">
        <v>56</v>
      </c>
      <c r="H20" s="50">
        <v>0.03</v>
      </c>
      <c r="I20" s="61">
        <v>1547</v>
      </c>
      <c r="J20" s="58">
        <v>0.81</v>
      </c>
      <c r="K20" s="62">
        <f t="shared" si="0"/>
        <v>181.80219780219781</v>
      </c>
      <c r="L20" s="53">
        <f t="shared" si="1"/>
        <v>147.25978021978023</v>
      </c>
      <c r="M20" s="63">
        <v>11.1</v>
      </c>
      <c r="N20" s="60">
        <v>7.58</v>
      </c>
      <c r="O20" s="55">
        <f t="shared" si="3"/>
        <v>21.516392290944172</v>
      </c>
      <c r="P20" s="64" t="str">
        <f t="shared" si="2"/>
        <v>Y</v>
      </c>
      <c r="Q20" s="64"/>
      <c r="X20" s="1">
        <v>5</v>
      </c>
    </row>
    <row r="21" spans="1:24" ht="20.100000000000001" customHeight="1" x14ac:dyDescent="0.2">
      <c r="A21" s="57">
        <v>13</v>
      </c>
      <c r="B21" s="102" t="s">
        <v>56</v>
      </c>
      <c r="C21" s="101" t="s">
        <v>56</v>
      </c>
      <c r="D21" s="59">
        <v>0.04</v>
      </c>
      <c r="E21" s="59">
        <v>0.02</v>
      </c>
      <c r="F21" s="59">
        <v>0.02</v>
      </c>
      <c r="G21" s="60">
        <v>0.02</v>
      </c>
      <c r="H21" s="50">
        <v>0.05</v>
      </c>
      <c r="I21" s="61">
        <v>1552</v>
      </c>
      <c r="J21" s="58">
        <v>0.74</v>
      </c>
      <c r="K21" s="62">
        <f t="shared" si="0"/>
        <v>181.21649484536078</v>
      </c>
      <c r="L21" s="53">
        <f t="shared" si="1"/>
        <v>134.10020618556698</v>
      </c>
      <c r="M21" s="63">
        <v>10.1</v>
      </c>
      <c r="N21" s="60">
        <v>7.59</v>
      </c>
      <c r="O21" s="55">
        <f t="shared" si="3"/>
        <v>22.884198547674856</v>
      </c>
      <c r="P21" s="64" t="str">
        <f t="shared" si="2"/>
        <v>Y</v>
      </c>
      <c r="Q21" s="64"/>
      <c r="X21" s="1">
        <v>5</v>
      </c>
    </row>
    <row r="22" spans="1:24" ht="20.100000000000001" customHeight="1" x14ac:dyDescent="0.2">
      <c r="A22" s="57">
        <v>14</v>
      </c>
      <c r="B22" s="102" t="s">
        <v>56</v>
      </c>
      <c r="C22" s="101" t="s">
        <v>56</v>
      </c>
      <c r="D22" s="101" t="s">
        <v>56</v>
      </c>
      <c r="E22" s="59">
        <v>0.03</v>
      </c>
      <c r="F22" s="59">
        <v>0.03</v>
      </c>
      <c r="G22" s="60">
        <v>0.02</v>
      </c>
      <c r="H22" s="50">
        <v>0.05</v>
      </c>
      <c r="I22" s="61">
        <v>1555</v>
      </c>
      <c r="J22" s="58">
        <v>0.65</v>
      </c>
      <c r="K22" s="62">
        <f t="shared" si="0"/>
        <v>180.86688102893891</v>
      </c>
      <c r="L22" s="53">
        <f t="shared" si="1"/>
        <v>117.56347266881029</v>
      </c>
      <c r="M22" s="63">
        <v>10.3</v>
      </c>
      <c r="N22" s="60">
        <v>7.62</v>
      </c>
      <c r="O22" s="55">
        <f t="shared" si="3"/>
        <v>22.591826684375889</v>
      </c>
      <c r="P22" s="64" t="str">
        <f t="shared" si="2"/>
        <v>Y</v>
      </c>
      <c r="Q22" s="64"/>
      <c r="X22" s="1">
        <v>5</v>
      </c>
    </row>
    <row r="23" spans="1:24" ht="20.100000000000001" customHeight="1" x14ac:dyDescent="0.2">
      <c r="A23" s="57">
        <v>15</v>
      </c>
      <c r="B23" s="102" t="s">
        <v>56</v>
      </c>
      <c r="C23" s="101" t="s">
        <v>56</v>
      </c>
      <c r="D23" s="101" t="s">
        <v>56</v>
      </c>
      <c r="E23" s="59">
        <v>0.03</v>
      </c>
      <c r="F23" s="59">
        <v>0.02</v>
      </c>
      <c r="G23" s="60">
        <v>0.02</v>
      </c>
      <c r="H23" s="50">
        <v>0.06</v>
      </c>
      <c r="I23" s="61">
        <v>1157</v>
      </c>
      <c r="J23" s="58">
        <v>0.73</v>
      </c>
      <c r="K23" s="62">
        <f t="shared" si="0"/>
        <v>243.08383751080379</v>
      </c>
      <c r="L23" s="53">
        <f t="shared" si="1"/>
        <v>177.45120138288675</v>
      </c>
      <c r="M23" s="63">
        <v>11</v>
      </c>
      <c r="N23" s="60">
        <v>7.59</v>
      </c>
      <c r="O23" s="55">
        <f t="shared" si="3"/>
        <v>21.53948885729179</v>
      </c>
      <c r="P23" s="64" t="str">
        <f t="shared" si="2"/>
        <v>Y</v>
      </c>
      <c r="Q23" s="64"/>
      <c r="X23" s="1">
        <v>5</v>
      </c>
    </row>
    <row r="24" spans="1:24" ht="20.100000000000001" customHeight="1" x14ac:dyDescent="0.2">
      <c r="A24" s="57">
        <v>16</v>
      </c>
      <c r="B24" s="102" t="s">
        <v>56</v>
      </c>
      <c r="C24" s="101" t="s">
        <v>56</v>
      </c>
      <c r="D24" s="101" t="s">
        <v>56</v>
      </c>
      <c r="E24" s="101" t="s">
        <v>56</v>
      </c>
      <c r="F24" s="101" t="s">
        <v>56</v>
      </c>
      <c r="G24" s="103" t="s">
        <v>56</v>
      </c>
      <c r="H24" s="105" t="s">
        <v>56</v>
      </c>
      <c r="I24" s="106" t="s">
        <v>56</v>
      </c>
      <c r="J24" s="102" t="s">
        <v>56</v>
      </c>
      <c r="K24" s="62" t="s">
        <v>56</v>
      </c>
      <c r="L24" s="107" t="s">
        <v>56</v>
      </c>
      <c r="M24" s="109" t="s">
        <v>56</v>
      </c>
      <c r="N24" s="103" t="s">
        <v>56</v>
      </c>
      <c r="O24" s="55" t="s">
        <v>56</v>
      </c>
      <c r="P24" s="108" t="s">
        <v>56</v>
      </c>
      <c r="Q24" s="64"/>
      <c r="X24" s="1">
        <v>5</v>
      </c>
    </row>
    <row r="25" spans="1:24" ht="20.100000000000001" customHeight="1" x14ac:dyDescent="0.2">
      <c r="A25" s="57">
        <v>17</v>
      </c>
      <c r="B25" s="102" t="s">
        <v>56</v>
      </c>
      <c r="C25" s="101" t="s">
        <v>56</v>
      </c>
      <c r="D25" s="59">
        <v>0.02</v>
      </c>
      <c r="E25" s="59">
        <v>0.03</v>
      </c>
      <c r="F25" s="59">
        <v>0.02</v>
      </c>
      <c r="G25" s="60">
        <v>0.02</v>
      </c>
      <c r="H25" s="50">
        <v>0.05</v>
      </c>
      <c r="I25" s="61">
        <v>1567</v>
      </c>
      <c r="J25" s="58">
        <v>0.72</v>
      </c>
      <c r="K25" s="62">
        <f t="shared" si="0"/>
        <v>179.48181238034465</v>
      </c>
      <c r="L25" s="53">
        <f t="shared" si="1"/>
        <v>129.22690491384813</v>
      </c>
      <c r="M25" s="63">
        <v>10</v>
      </c>
      <c r="N25" s="60">
        <v>7.61</v>
      </c>
      <c r="O25" s="55">
        <f t="shared" si="3"/>
        <v>23.147074023123782</v>
      </c>
      <c r="P25" s="64" t="str">
        <f t="shared" si="2"/>
        <v>Y</v>
      </c>
      <c r="Q25" s="64"/>
      <c r="X25" s="1">
        <v>5</v>
      </c>
    </row>
    <row r="26" spans="1:24" ht="20.100000000000001" customHeight="1" x14ac:dyDescent="0.2">
      <c r="A26" s="57">
        <v>18</v>
      </c>
      <c r="B26" s="58">
        <v>0.02</v>
      </c>
      <c r="C26" s="59">
        <v>0.03</v>
      </c>
      <c r="D26" s="59">
        <v>0.02</v>
      </c>
      <c r="E26" s="59">
        <v>0.02</v>
      </c>
      <c r="F26" s="101" t="s">
        <v>56</v>
      </c>
      <c r="G26" s="103" t="s">
        <v>56</v>
      </c>
      <c r="H26" s="50">
        <v>0.03</v>
      </c>
      <c r="I26" s="61">
        <v>1551</v>
      </c>
      <c r="J26" s="58">
        <v>0.79</v>
      </c>
      <c r="K26" s="62">
        <f t="shared" si="0"/>
        <v>181.33333333333334</v>
      </c>
      <c r="L26" s="53">
        <f t="shared" si="1"/>
        <v>143.25333333333336</v>
      </c>
      <c r="M26" s="63">
        <v>10</v>
      </c>
      <c r="N26" s="60">
        <v>7.62</v>
      </c>
      <c r="O26" s="55">
        <f t="shared" si="3"/>
        <v>23.414555051849025</v>
      </c>
      <c r="P26" s="64" t="str">
        <f t="shared" si="2"/>
        <v>Y</v>
      </c>
      <c r="Q26" s="64"/>
      <c r="X26" s="1">
        <v>5</v>
      </c>
    </row>
    <row r="27" spans="1:24" ht="20.100000000000001" customHeight="1" x14ac:dyDescent="0.2">
      <c r="A27" s="57">
        <v>19</v>
      </c>
      <c r="B27" s="102" t="s">
        <v>56</v>
      </c>
      <c r="C27" s="102" t="s">
        <v>56</v>
      </c>
      <c r="D27" s="102" t="s">
        <v>56</v>
      </c>
      <c r="E27" s="58">
        <v>0.02</v>
      </c>
      <c r="F27" s="58">
        <v>0.02</v>
      </c>
      <c r="G27" s="65">
        <v>0.02</v>
      </c>
      <c r="H27" s="66">
        <v>0.04</v>
      </c>
      <c r="I27" s="61">
        <v>1559</v>
      </c>
      <c r="J27" s="58">
        <v>0.71</v>
      </c>
      <c r="K27" s="62">
        <f t="shared" si="0"/>
        <v>180.40282232200127</v>
      </c>
      <c r="L27" s="53">
        <f t="shared" si="1"/>
        <v>128.08600384862089</v>
      </c>
      <c r="M27" s="63">
        <v>9.1999999999999993</v>
      </c>
      <c r="N27" s="58">
        <v>7.45</v>
      </c>
      <c r="O27" s="55">
        <f t="shared" si="3"/>
        <v>23.040313363033071</v>
      </c>
      <c r="P27" s="64" t="str">
        <f t="shared" si="2"/>
        <v>Y</v>
      </c>
      <c r="Q27" s="64"/>
      <c r="X27" s="1">
        <v>5</v>
      </c>
    </row>
    <row r="28" spans="1:24" ht="20.100000000000001" customHeight="1" x14ac:dyDescent="0.2">
      <c r="A28" s="57">
        <v>20</v>
      </c>
      <c r="B28" s="58">
        <v>0.02</v>
      </c>
      <c r="C28" s="101" t="s">
        <v>56</v>
      </c>
      <c r="D28" s="101" t="s">
        <v>56</v>
      </c>
      <c r="E28" s="59">
        <v>0.02</v>
      </c>
      <c r="F28" s="59">
        <v>0.03</v>
      </c>
      <c r="G28" s="60">
        <v>0.03</v>
      </c>
      <c r="H28" s="50">
        <v>0.04</v>
      </c>
      <c r="I28" s="61">
        <v>1551</v>
      </c>
      <c r="J28" s="58">
        <v>0.66</v>
      </c>
      <c r="K28" s="62">
        <f t="shared" si="0"/>
        <v>181.33333333333334</v>
      </c>
      <c r="L28" s="53">
        <f t="shared" si="1"/>
        <v>119.68</v>
      </c>
      <c r="M28" s="63">
        <v>9.8000000000000007</v>
      </c>
      <c r="N28" s="60">
        <v>7.55</v>
      </c>
      <c r="O28" s="55">
        <f t="shared" si="3"/>
        <v>22.808337048158648</v>
      </c>
      <c r="P28" s="64" t="str">
        <f t="shared" si="2"/>
        <v>Y</v>
      </c>
      <c r="Q28" s="64"/>
      <c r="X28" s="1">
        <v>5</v>
      </c>
    </row>
    <row r="29" spans="1:24" ht="20.100000000000001" customHeight="1" x14ac:dyDescent="0.2">
      <c r="A29" s="57">
        <v>21</v>
      </c>
      <c r="B29" s="102" t="s">
        <v>56</v>
      </c>
      <c r="C29" s="101" t="s">
        <v>56</v>
      </c>
      <c r="D29" s="101" t="s">
        <v>56</v>
      </c>
      <c r="E29" s="59">
        <v>0.02</v>
      </c>
      <c r="F29" s="59">
        <v>0.02</v>
      </c>
      <c r="G29" s="60">
        <v>0.02</v>
      </c>
      <c r="H29" s="50">
        <v>0.04</v>
      </c>
      <c r="I29" s="61">
        <v>1553</v>
      </c>
      <c r="J29" s="58">
        <v>0.74</v>
      </c>
      <c r="K29" s="62">
        <f t="shared" si="0"/>
        <v>181.099806825499</v>
      </c>
      <c r="L29" s="53">
        <f t="shared" si="1"/>
        <v>134.01385705086926</v>
      </c>
      <c r="M29" s="63">
        <v>9.9</v>
      </c>
      <c r="N29" s="60">
        <v>7.59</v>
      </c>
      <c r="O29" s="55">
        <f t="shared" si="3"/>
        <v>23.18959354372825</v>
      </c>
      <c r="P29" s="64" t="str">
        <f t="shared" si="2"/>
        <v>Y</v>
      </c>
      <c r="Q29" s="64"/>
      <c r="X29" s="1">
        <v>5</v>
      </c>
    </row>
    <row r="30" spans="1:24" ht="20.100000000000001" customHeight="1" x14ac:dyDescent="0.2">
      <c r="A30" s="57">
        <v>22</v>
      </c>
      <c r="B30" s="102" t="s">
        <v>56</v>
      </c>
      <c r="C30" s="101" t="s">
        <v>56</v>
      </c>
      <c r="D30" s="101" t="s">
        <v>56</v>
      </c>
      <c r="E30" s="59">
        <v>0.02</v>
      </c>
      <c r="F30" s="59">
        <v>0.03</v>
      </c>
      <c r="G30" s="60">
        <v>0.02</v>
      </c>
      <c r="H30" s="50">
        <v>0.04</v>
      </c>
      <c r="I30" s="61">
        <v>1156</v>
      </c>
      <c r="J30" s="58">
        <v>0.74</v>
      </c>
      <c r="K30" s="62">
        <f t="shared" si="0"/>
        <v>243.29411764705881</v>
      </c>
      <c r="L30" s="53">
        <f t="shared" si="1"/>
        <v>180.03764705882352</v>
      </c>
      <c r="M30" s="63">
        <v>9.8000000000000007</v>
      </c>
      <c r="N30" s="60">
        <v>7.61</v>
      </c>
      <c r="O30" s="55">
        <f>IF(M30&lt;12.5,(0.353*$Q$4)*(12.006+EXP(2.46-0.073*M30+0.125*J30+0.389*N30)),(0.361*$Q$4)*(-2.261+EXP(2.69-0.065*M30+0.111*J30+0.361*N30)))</f>
        <v>23.509745080213406</v>
      </c>
      <c r="P30" s="64" t="str">
        <f t="shared" si="2"/>
        <v>Y</v>
      </c>
      <c r="Q30" s="64"/>
      <c r="X30" s="1">
        <v>5</v>
      </c>
    </row>
    <row r="31" spans="1:24" ht="20.100000000000001" customHeight="1" x14ac:dyDescent="0.2">
      <c r="A31" s="57">
        <v>23</v>
      </c>
      <c r="B31" s="102" t="s">
        <v>56</v>
      </c>
      <c r="C31" s="101" t="s">
        <v>56</v>
      </c>
      <c r="D31" s="59">
        <v>0.02</v>
      </c>
      <c r="E31" s="59">
        <v>0.02</v>
      </c>
      <c r="F31" s="101" t="s">
        <v>56</v>
      </c>
      <c r="G31" s="103" t="s">
        <v>56</v>
      </c>
      <c r="H31" s="50">
        <v>0.04</v>
      </c>
      <c r="I31" s="61">
        <v>1550</v>
      </c>
      <c r="J31" s="58">
        <v>0.76</v>
      </c>
      <c r="K31" s="62">
        <f t="shared" si="0"/>
        <v>181.45032258064515</v>
      </c>
      <c r="L31" s="53">
        <f t="shared" si="1"/>
        <v>137.90224516129032</v>
      </c>
      <c r="M31" s="63">
        <v>10.199999999999999</v>
      </c>
      <c r="N31" s="60">
        <v>7.68</v>
      </c>
      <c r="O31" s="55">
        <f t="shared" si="3"/>
        <v>23.521085148688602</v>
      </c>
      <c r="P31" s="64" t="str">
        <f t="shared" si="2"/>
        <v>Y</v>
      </c>
      <c r="Q31" s="64"/>
      <c r="X31" s="1">
        <v>5</v>
      </c>
    </row>
    <row r="32" spans="1:24" ht="20.100000000000001" customHeight="1" x14ac:dyDescent="0.2">
      <c r="A32" s="57">
        <v>24</v>
      </c>
      <c r="B32" s="102" t="s">
        <v>56</v>
      </c>
      <c r="C32" s="101" t="s">
        <v>56</v>
      </c>
      <c r="D32" s="59">
        <v>0.03</v>
      </c>
      <c r="E32" s="59">
        <v>0.02</v>
      </c>
      <c r="F32" s="59">
        <v>0.03</v>
      </c>
      <c r="G32" s="60">
        <v>0.03</v>
      </c>
      <c r="H32" s="50">
        <v>7.0000000000000007E-2</v>
      </c>
      <c r="I32" s="61">
        <v>1507</v>
      </c>
      <c r="J32" s="58">
        <v>0.76</v>
      </c>
      <c r="K32" s="62">
        <f t="shared" si="0"/>
        <v>186.62773722627733</v>
      </c>
      <c r="L32" s="53">
        <f t="shared" si="1"/>
        <v>141.83708029197078</v>
      </c>
      <c r="M32" s="63">
        <v>9.5</v>
      </c>
      <c r="N32" s="60">
        <v>7.71</v>
      </c>
      <c r="O32" s="55">
        <f t="shared" si="3"/>
        <v>24.907549306711253</v>
      </c>
      <c r="P32" s="64" t="str">
        <f t="shared" si="2"/>
        <v>Y</v>
      </c>
      <c r="Q32" s="64"/>
      <c r="X32" s="1">
        <v>5</v>
      </c>
    </row>
    <row r="33" spans="1:24" ht="20.100000000000001" customHeight="1" x14ac:dyDescent="0.2">
      <c r="A33" s="57">
        <v>25</v>
      </c>
      <c r="B33" s="67">
        <v>0.03</v>
      </c>
      <c r="C33" s="68">
        <v>0.05</v>
      </c>
      <c r="D33" s="101" t="s">
        <v>56</v>
      </c>
      <c r="E33" s="101" t="s">
        <v>56</v>
      </c>
      <c r="F33" s="68">
        <v>0.03</v>
      </c>
      <c r="G33" s="69">
        <v>0.04</v>
      </c>
      <c r="H33" s="70">
        <v>0.08</v>
      </c>
      <c r="I33" s="71">
        <v>1497</v>
      </c>
      <c r="J33" s="67">
        <v>0.67</v>
      </c>
      <c r="K33" s="62">
        <f t="shared" si="0"/>
        <v>187.874415497662</v>
      </c>
      <c r="L33" s="53">
        <f t="shared" si="1"/>
        <v>125.87585838343355</v>
      </c>
      <c r="M33" s="72">
        <v>10</v>
      </c>
      <c r="N33" s="69">
        <v>7.67</v>
      </c>
      <c r="O33" s="55">
        <f t="shared" si="3"/>
        <v>23.50953117442214</v>
      </c>
      <c r="P33" s="64" t="str">
        <f t="shared" si="2"/>
        <v>Y</v>
      </c>
      <c r="Q33" s="64"/>
      <c r="X33" s="1">
        <v>5</v>
      </c>
    </row>
    <row r="34" spans="1:24" ht="20.100000000000001" customHeight="1" x14ac:dyDescent="0.2">
      <c r="A34" s="57">
        <v>26</v>
      </c>
      <c r="B34" s="102" t="s">
        <v>56</v>
      </c>
      <c r="C34" s="101" t="s">
        <v>56</v>
      </c>
      <c r="D34" s="101" t="s">
        <v>56</v>
      </c>
      <c r="E34" s="59">
        <v>0.03</v>
      </c>
      <c r="F34" s="59">
        <v>0.03</v>
      </c>
      <c r="G34" s="60">
        <v>0.02</v>
      </c>
      <c r="H34" s="50">
        <v>0.09</v>
      </c>
      <c r="I34" s="61">
        <v>1504</v>
      </c>
      <c r="J34" s="58">
        <v>0.66</v>
      </c>
      <c r="K34" s="62">
        <f t="shared" si="0"/>
        <v>187</v>
      </c>
      <c r="L34" s="53">
        <f t="shared" si="1"/>
        <v>123.42</v>
      </c>
      <c r="M34" s="63">
        <v>9.9</v>
      </c>
      <c r="N34" s="60">
        <v>7.81</v>
      </c>
      <c r="O34" s="55">
        <f t="shared" si="3"/>
        <v>24.843830781417292</v>
      </c>
      <c r="P34" s="64" t="str">
        <f t="shared" si="2"/>
        <v>Y</v>
      </c>
      <c r="Q34" s="64"/>
      <c r="X34" s="1">
        <v>5</v>
      </c>
    </row>
    <row r="35" spans="1:24" ht="20.100000000000001" customHeight="1" x14ac:dyDescent="0.2">
      <c r="A35" s="57">
        <v>27</v>
      </c>
      <c r="B35" s="58">
        <v>0.02</v>
      </c>
      <c r="C35" s="59">
        <v>0.02</v>
      </c>
      <c r="D35" s="59">
        <v>0.02</v>
      </c>
      <c r="E35" s="101" t="s">
        <v>56</v>
      </c>
      <c r="F35" s="59">
        <v>0.03</v>
      </c>
      <c r="G35" s="60">
        <v>0.02</v>
      </c>
      <c r="H35" s="50">
        <v>0.04</v>
      </c>
      <c r="I35" s="61">
        <v>1489</v>
      </c>
      <c r="J35" s="58">
        <v>0.74</v>
      </c>
      <c r="K35" s="62">
        <f t="shared" si="0"/>
        <v>188.88381464069843</v>
      </c>
      <c r="L35" s="53">
        <f t="shared" si="1"/>
        <v>139.77402283411683</v>
      </c>
      <c r="M35" s="63">
        <v>11.1</v>
      </c>
      <c r="N35" s="60">
        <v>7.58</v>
      </c>
      <c r="O35" s="55">
        <f t="shared" si="3"/>
        <v>21.347406017759845</v>
      </c>
      <c r="P35" s="64" t="str">
        <f t="shared" si="2"/>
        <v>Y</v>
      </c>
      <c r="Q35" s="64"/>
      <c r="X35" s="1">
        <v>5</v>
      </c>
    </row>
    <row r="36" spans="1:24" ht="20.100000000000001" customHeight="1" thickBot="1" x14ac:dyDescent="0.25">
      <c r="A36" s="57">
        <v>28</v>
      </c>
      <c r="B36" s="102" t="s">
        <v>56</v>
      </c>
      <c r="C36" s="101" t="s">
        <v>56</v>
      </c>
      <c r="D36" s="101" t="s">
        <v>56</v>
      </c>
      <c r="E36" s="101" t="s">
        <v>56</v>
      </c>
      <c r="F36" s="59">
        <v>0.03</v>
      </c>
      <c r="G36" s="60">
        <v>0.03</v>
      </c>
      <c r="H36" s="50">
        <v>0.04</v>
      </c>
      <c r="I36" s="61">
        <v>1493</v>
      </c>
      <c r="J36" s="58">
        <v>0.56999999999999995</v>
      </c>
      <c r="K36" s="62">
        <f t="shared" si="0"/>
        <v>188.37776289350302</v>
      </c>
      <c r="L36" s="53">
        <f t="shared" si="1"/>
        <v>107.37532484929672</v>
      </c>
      <c r="M36" s="63">
        <v>10.5</v>
      </c>
      <c r="N36" s="60">
        <v>7.59</v>
      </c>
      <c r="O36" s="55">
        <f t="shared" si="3"/>
        <v>21.86258415595978</v>
      </c>
      <c r="P36" s="64" t="str">
        <f t="shared" si="2"/>
        <v>Y</v>
      </c>
      <c r="Q36" s="64"/>
      <c r="X36" s="1">
        <v>5</v>
      </c>
    </row>
    <row r="37" spans="1:24" ht="17.25" customHeight="1" thickTop="1" x14ac:dyDescent="0.2">
      <c r="A37" s="73"/>
      <c r="B37" s="74"/>
      <c r="C37" s="74"/>
      <c r="D37" s="74"/>
      <c r="E37" s="74"/>
      <c r="F37" s="74"/>
      <c r="G37" s="74"/>
      <c r="H37" s="75"/>
      <c r="I37" s="76"/>
      <c r="J37" s="77"/>
      <c r="K37" s="74"/>
      <c r="L37" s="74"/>
      <c r="N37" s="2"/>
    </row>
    <row r="38" spans="1:24" x14ac:dyDescent="0.2">
      <c r="A38" s="78" t="s">
        <v>18</v>
      </c>
      <c r="B38" s="59">
        <f t="shared" ref="B38:O38" si="4">AVERAGE(B9:B36)</f>
        <v>2.1818181818181816E-2</v>
      </c>
      <c r="C38" s="59">
        <f t="shared" si="4"/>
        <v>0.03</v>
      </c>
      <c r="D38" s="59">
        <f t="shared" si="4"/>
        <v>2.6249999999999999E-2</v>
      </c>
      <c r="E38" s="59">
        <f t="shared" si="4"/>
        <v>2.4761904761904773E-2</v>
      </c>
      <c r="F38" s="59">
        <f t="shared" si="4"/>
        <v>2.5000000000000012E-2</v>
      </c>
      <c r="G38" s="59">
        <f t="shared" si="4"/>
        <v>2.238095238095238E-2</v>
      </c>
      <c r="H38" s="59">
        <f t="shared" si="4"/>
        <v>4.518518518518521E-2</v>
      </c>
      <c r="I38" s="79">
        <f t="shared" si="4"/>
        <v>1532.7037037037037</v>
      </c>
      <c r="J38" s="58">
        <f t="shared" si="4"/>
        <v>0.73481481481481503</v>
      </c>
      <c r="K38" s="80">
        <f t="shared" si="4"/>
        <v>184.99583032225098</v>
      </c>
      <c r="L38" s="80">
        <f t="shared" si="4"/>
        <v>135.80543636338939</v>
      </c>
      <c r="M38" s="63">
        <f t="shared" si="4"/>
        <v>10.459259259259261</v>
      </c>
      <c r="N38" s="58">
        <f t="shared" si="4"/>
        <v>7.6085185185185198</v>
      </c>
      <c r="O38" s="63">
        <f t="shared" si="4"/>
        <v>22.532218014890386</v>
      </c>
      <c r="Q38" s="81"/>
    </row>
    <row r="39" spans="1:24" ht="13.5" thickBot="1" x14ac:dyDescent="0.25">
      <c r="A39" s="78" t="s">
        <v>22</v>
      </c>
      <c r="B39" s="82">
        <f t="shared" ref="B39:I39" si="5">MAX(B9:B36)</f>
        <v>0.03</v>
      </c>
      <c r="C39" s="82">
        <f t="shared" si="5"/>
        <v>0.05</v>
      </c>
      <c r="D39" s="82">
        <f t="shared" si="5"/>
        <v>0.04</v>
      </c>
      <c r="E39" s="82">
        <f t="shared" si="5"/>
        <v>0.03</v>
      </c>
      <c r="F39" s="59">
        <f t="shared" si="5"/>
        <v>0.03</v>
      </c>
      <c r="G39" s="59">
        <f t="shared" si="5"/>
        <v>0.04</v>
      </c>
      <c r="H39" s="59">
        <f t="shared" si="5"/>
        <v>0.09</v>
      </c>
      <c r="I39" s="79">
        <f t="shared" si="5"/>
        <v>1821</v>
      </c>
      <c r="J39" s="83"/>
      <c r="M39" s="1"/>
      <c r="O39" s="4"/>
    </row>
    <row r="40" spans="1:24" ht="18.75" customHeight="1" thickBot="1" x14ac:dyDescent="0.25">
      <c r="A40" s="95" t="s">
        <v>55</v>
      </c>
      <c r="B40" s="113" t="s">
        <v>35</v>
      </c>
      <c r="C40" s="114"/>
      <c r="D40" s="114"/>
      <c r="E40" s="115"/>
      <c r="J40" s="96">
        <f>MIN(J9:J36)</f>
        <v>0.56999999999999995</v>
      </c>
      <c r="M40" s="1"/>
      <c r="O40" s="4"/>
    </row>
    <row r="41" spans="1:24" ht="18" customHeight="1" thickBot="1" x14ac:dyDescent="0.25">
      <c r="A41" s="117" t="s">
        <v>57</v>
      </c>
      <c r="B41" s="118"/>
      <c r="C41" s="118"/>
      <c r="D41" s="118"/>
      <c r="E41" s="118"/>
      <c r="F41" s="119"/>
      <c r="G41" s="120" t="s">
        <v>58</v>
      </c>
      <c r="H41" s="121"/>
      <c r="I41" s="121"/>
      <c r="J41" s="121"/>
      <c r="K41" s="122"/>
      <c r="L41" s="123" t="s">
        <v>59</v>
      </c>
      <c r="M41" s="124"/>
      <c r="N41" s="125"/>
      <c r="O41" s="126" t="s">
        <v>39</v>
      </c>
      <c r="P41" s="127"/>
      <c r="Q41" s="128"/>
    </row>
    <row r="42" spans="1:24" ht="18" customHeight="1" thickBot="1" x14ac:dyDescent="0.25">
      <c r="A42" s="129" t="s">
        <v>60</v>
      </c>
      <c r="B42" s="130"/>
      <c r="C42" s="130"/>
      <c r="D42" s="130"/>
      <c r="E42" s="130"/>
      <c r="F42" s="131"/>
      <c r="G42" s="132"/>
      <c r="H42" s="133"/>
      <c r="I42" s="132"/>
      <c r="J42" s="133"/>
      <c r="K42" s="132"/>
      <c r="L42" s="134"/>
      <c r="M42" s="135"/>
      <c r="N42" s="132"/>
      <c r="O42" s="136" t="s">
        <v>61</v>
      </c>
      <c r="P42" s="137"/>
      <c r="Q42" s="138"/>
    </row>
    <row r="43" spans="1:24" ht="18" customHeight="1" x14ac:dyDescent="0.2">
      <c r="A43" s="139" t="s">
        <v>53</v>
      </c>
      <c r="B43" s="132"/>
      <c r="C43" s="132"/>
      <c r="D43" s="132"/>
      <c r="E43" s="132"/>
      <c r="F43" s="140"/>
      <c r="G43" s="132"/>
      <c r="H43" s="133"/>
      <c r="I43" s="132"/>
      <c r="J43" s="133"/>
      <c r="K43" s="132"/>
      <c r="L43" s="132"/>
      <c r="M43" s="141"/>
      <c r="N43" s="132"/>
      <c r="O43" s="132"/>
      <c r="P43" s="132"/>
      <c r="Q43" s="142"/>
    </row>
    <row r="44" spans="1:24" ht="23.25" customHeight="1" x14ac:dyDescent="0.2">
      <c r="A44" s="143" t="s">
        <v>40</v>
      </c>
      <c r="B44" s="132"/>
      <c r="C44" s="132"/>
      <c r="D44" s="132"/>
      <c r="E44" s="132"/>
      <c r="F44" s="132"/>
      <c r="G44" s="132"/>
      <c r="H44" s="132"/>
      <c r="I44" s="84" t="s">
        <v>34</v>
      </c>
      <c r="J44" s="97" t="s">
        <v>62</v>
      </c>
      <c r="K44" s="91"/>
      <c r="L44" s="132"/>
      <c r="M44" s="85" t="s">
        <v>30</v>
      </c>
      <c r="N44" s="86"/>
      <c r="O44" s="87"/>
      <c r="P44" s="87"/>
      <c r="Q44" s="144"/>
    </row>
    <row r="45" spans="1:24" ht="19.5" customHeight="1" x14ac:dyDescent="0.3">
      <c r="A45" s="132" t="s">
        <v>48</v>
      </c>
      <c r="B45" s="132"/>
      <c r="C45" s="132"/>
      <c r="D45" s="132"/>
      <c r="E45" s="132"/>
      <c r="F45" s="132"/>
      <c r="G45" s="132"/>
      <c r="H45" s="133"/>
      <c r="I45" s="84" t="s">
        <v>44</v>
      </c>
      <c r="J45" s="98" t="s">
        <v>63</v>
      </c>
      <c r="K45" s="92"/>
      <c r="L45" s="132"/>
      <c r="M45" s="85" t="s">
        <v>21</v>
      </c>
      <c r="N45" s="145">
        <v>46084</v>
      </c>
      <c r="O45" s="146"/>
      <c r="P45" s="88"/>
      <c r="Q45" s="147"/>
    </row>
    <row r="46" spans="1:24" ht="18.75" customHeight="1" x14ac:dyDescent="0.2">
      <c r="A46" s="148" t="s">
        <v>54</v>
      </c>
      <c r="B46" s="132"/>
      <c r="C46" s="132"/>
      <c r="D46" s="132"/>
      <c r="E46" s="132"/>
      <c r="F46" s="132"/>
      <c r="G46" s="132"/>
      <c r="H46" s="133"/>
      <c r="I46" s="84" t="s">
        <v>45</v>
      </c>
      <c r="J46" s="94" t="s">
        <v>64</v>
      </c>
      <c r="K46" s="93"/>
      <c r="L46" s="132"/>
      <c r="M46" s="141"/>
      <c r="N46" s="132"/>
      <c r="O46" s="132"/>
      <c r="P46" s="132"/>
      <c r="Q46" s="142"/>
    </row>
    <row r="47" spans="1:24" ht="15.75" x14ac:dyDescent="0.25">
      <c r="A47" s="142"/>
      <c r="B47" s="89"/>
      <c r="C47" s="132"/>
      <c r="D47" s="132"/>
      <c r="E47" s="132"/>
      <c r="F47" s="132"/>
      <c r="G47" s="132"/>
      <c r="H47" s="133"/>
      <c r="I47" s="132"/>
      <c r="J47" s="133"/>
      <c r="K47" s="132"/>
      <c r="L47" s="132"/>
      <c r="M47" s="141"/>
      <c r="N47" s="132"/>
      <c r="O47" s="132"/>
      <c r="P47" s="132"/>
      <c r="Q47" s="142"/>
    </row>
    <row r="48" spans="1:24" x14ac:dyDescent="0.2">
      <c r="A48" s="3"/>
    </row>
  </sheetData>
  <sheetProtection formatCells="0" deleteColumns="0" deleteRows="0"/>
  <mergeCells count="8">
    <mergeCell ref="A1:Q1"/>
    <mergeCell ref="A2:Q2"/>
    <mergeCell ref="A41:F41"/>
    <mergeCell ref="A42:F42"/>
    <mergeCell ref="G41:K41"/>
    <mergeCell ref="B6:G6"/>
    <mergeCell ref="B40:E40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2026-03-03T20:43:50Z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