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Manager\Desktop\DRC\OHA Monthly Reports\OHA MP 2026\JAN26\"/>
    </mc:Choice>
  </mc:AlternateContent>
  <xr:revisionPtr revIDLastSave="0" documentId="13_ncr:1_{6EA1E761-A493-443B-9DAE-B8015DB89FC2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E9" i="29"/>
  <c r="B7" i="29"/>
  <c r="B6" i="29"/>
  <c r="B5" i="29"/>
  <c r="B4" i="29"/>
  <c r="C4" i="29" s="1"/>
  <c r="F3" i="29"/>
  <c r="E3" i="29"/>
  <c r="B3" i="29"/>
  <c r="G38" i="32"/>
  <c r="D38" i="32"/>
  <c r="G37" i="32"/>
  <c r="D37" i="32"/>
  <c r="G36" i="32"/>
  <c r="D36" i="32"/>
  <c r="G35" i="32"/>
  <c r="D35" i="32"/>
  <c r="H35" i="32" s="1"/>
  <c r="G34" i="32"/>
  <c r="D34" i="32"/>
  <c r="H34" i="32" s="1"/>
  <c r="G33" i="32"/>
  <c r="D33" i="32"/>
  <c r="H33" i="32" s="1"/>
  <c r="G32" i="32"/>
  <c r="D32" i="32"/>
  <c r="G31" i="32"/>
  <c r="D31" i="32"/>
  <c r="H31" i="32" s="1"/>
  <c r="G30" i="32"/>
  <c r="D30" i="32"/>
  <c r="G29" i="32"/>
  <c r="D29" i="32"/>
  <c r="H29" i="32" s="1"/>
  <c r="G28" i="32"/>
  <c r="D28" i="32"/>
  <c r="G27" i="32"/>
  <c r="D27" i="32"/>
  <c r="G26" i="32"/>
  <c r="D26" i="32"/>
  <c r="G25" i="32"/>
  <c r="D25" i="32"/>
  <c r="H25" i="32" s="1"/>
  <c r="G24" i="32"/>
  <c r="D24" i="32"/>
  <c r="G23" i="32"/>
  <c r="D23" i="32"/>
  <c r="G22" i="32"/>
  <c r="D22" i="32"/>
  <c r="H22" i="32" s="1"/>
  <c r="G21" i="32"/>
  <c r="D21" i="32"/>
  <c r="H21" i="32" s="1"/>
  <c r="G20" i="32"/>
  <c r="D20" i="32"/>
  <c r="G19" i="32"/>
  <c r="D19" i="32"/>
  <c r="G18" i="32"/>
  <c r="D18" i="32"/>
  <c r="G17" i="32"/>
  <c r="D17" i="32"/>
  <c r="G16" i="32"/>
  <c r="D16" i="32"/>
  <c r="G15" i="32"/>
  <c r="D15" i="32"/>
  <c r="G14" i="32"/>
  <c r="D14" i="32"/>
  <c r="G13" i="32"/>
  <c r="D13" i="32"/>
  <c r="H13" i="32" s="1"/>
  <c r="G12" i="32"/>
  <c r="D12" i="32"/>
  <c r="G11" i="32"/>
  <c r="D11" i="32"/>
  <c r="G10" i="32"/>
  <c r="D10" i="32"/>
  <c r="G9" i="32"/>
  <c r="D9" i="32"/>
  <c r="G8" i="32"/>
  <c r="D8" i="32"/>
  <c r="C5" i="32"/>
  <c r="C4" i="32"/>
  <c r="C3" i="32"/>
  <c r="G46" i="31"/>
  <c r="E46" i="31"/>
  <c r="C46" i="31"/>
  <c r="H44" i="31"/>
  <c r="E44" i="31"/>
  <c r="C44" i="31"/>
  <c r="A44" i="31"/>
  <c r="H32" i="32" l="1"/>
  <c r="H28" i="32"/>
  <c r="H27" i="32"/>
  <c r="H26" i="32"/>
  <c r="H18" i="32"/>
  <c r="H30" i="32"/>
  <c r="A46" i="31" s="1"/>
  <c r="H24" i="32"/>
  <c r="H23" i="32"/>
  <c r="H17" i="32"/>
  <c r="H15" i="32"/>
  <c r="H16" i="32"/>
  <c r="H12" i="32"/>
  <c r="H11" i="32"/>
  <c r="H9" i="32"/>
  <c r="H38" i="32"/>
  <c r="H36" i="32"/>
  <c r="H20" i="32"/>
  <c r="H19" i="32"/>
  <c r="H14" i="32"/>
  <c r="H10" i="32"/>
  <c r="H8" i="32"/>
  <c r="H37" i="32"/>
  <c r="G44" i="31"/>
</calcChain>
</file>

<file path=xl/sharedStrings.xml><?xml version="1.0" encoding="utf-8"?>
<sst xmlns="http://schemas.openxmlformats.org/spreadsheetml/2006/main" count="235" uniqueCount="141">
  <si>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</si>
  <si>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</si>
  <si>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</si>
  <si>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</si>
  <si>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</si>
  <si>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</si>
  <si>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</si>
  <si>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</si>
  <si>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</si>
  <si>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</si>
  <si>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</si>
  <si>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</si>
  <si>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</si>
  <si>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</si>
  <si>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</si>
  <si>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</si>
  <si>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</si>
  <si>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</si>
  <si>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</si>
  <si>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</si>
  <si>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</si>
  <si>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</si>
  <si>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</si>
  <si>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</si>
  <si>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</si>
  <si>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</si>
  <si>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</si>
  <si>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</si>
  <si>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> 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</si>
  <si>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</si>
  <si>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</si>
  <si>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</si>
  <si>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</si>
  <si>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</si>
  <si>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</si>
  <si>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</si>
  <si>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</si>
  <si>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</si>
  <si>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</si>
  <si>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</si>
  <si>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</si>
  <si>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</si>
  <si>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</si>
  <si>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</si>
  <si>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</si>
  <si>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</si>
  <si>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</si>
  <si>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</si>
  <si>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</si>
  <si>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</si>
  <si>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</si>
  <si>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</si>
  <si>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</si>
  <si>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</si>
  <si>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</si>
  <si>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</si>
  <si>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</si>
  <si>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</si>
  <si>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</si>
  <si>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</si>
  <si>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</si>
  <si>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</si>
  <si>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</si>
  <si>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 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</si>
  <si>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</si>
  <si>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</si>
  <si>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</si>
  <si>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</si>
  <si>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</si>
  <si>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</si>
  <si>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</si>
  <si>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</si>
  <si>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</si>
  <si>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</si>
  <si>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</si>
  <si>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</si>
  <si>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</si>
  <si>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</si>
  <si>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</si>
  <si>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</si>
  <si>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</si>
  <si>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</si>
  <si>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</si>
  <si>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</si>
  <si>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</si>
  <si>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</si>
  <si>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</si>
  <si>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</si>
  <si>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</si>
  <si>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</si>
  <si>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</si>
  <si>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</si>
  <si>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</si>
  <si>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</si>
  <si>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</si>
  <si>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</si>
  <si>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</si>
  <si>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</si>
  <si>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</si>
  <si>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</si>
  <si>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</si>
  <si>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</si>
  <si>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</si>
  <si>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</si>
  <si>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</si>
  <si>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> 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</si>
  <si>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</si>
  <si>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</si>
  <si>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</si>
  <si>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</si>
  <si>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</si>
  <si>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</si>
  <si>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</si>
  <si>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</si>
  <si>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</si>
  <si>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</si>
  <si>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</si>
  <si>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</si>
  <si>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</si>
  <si>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</si>
  <si>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</si>
  <si>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</si>
  <si>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</si>
  <si>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</si>
  <si>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</si>
  <si>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</si>
  <si>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</si>
  <si>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</si>
  <si>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</si>
  <si>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</si>
  <si>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</si>
  <si>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A</t>
  </si>
  <si>
    <t>Tillamook</t>
  </si>
  <si>
    <t>Oceanside Cape Meares</t>
  </si>
  <si>
    <t>00882</t>
  </si>
  <si>
    <t>503-842-6462</t>
  </si>
  <si>
    <t>Christian Anderson</t>
  </si>
  <si>
    <t>T-650708</t>
  </si>
  <si>
    <t>January, 2026</t>
  </si>
  <si>
    <t/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</si>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</sst>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4" fillId="0" borderId="0"/>
    <xf numFmtId="0" fontId="16" fillId="0" borderId="0"/>
    <xf numFmtId="0" fontId="31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0" fontId="64" fillId="5" borderId="0" applyNumberFormat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164" fontId="8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2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center"/>
      <protection locked="0"/>
    </xf>
    <xf numFmtId="166" fontId="8" fillId="0" borderId="2" xfId="0" applyNumberFormat="1" applyFont="1" applyBorder="1" applyAlignment="1" applyProtection="1">
      <alignment horizontal="center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0" fillId="0" borderId="0" xfId="0" applyFont="1"/>
    <xf numFmtId="0" fontId="23" fillId="0" borderId="0" xfId="0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167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2" fontId="28" fillId="2" borderId="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 vertical="center" indent="1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8" xfId="0" applyFont="1" applyBorder="1" applyAlignment="1" applyProtection="1">
      <alignment horizontal="left"/>
      <protection locked="0"/>
    </xf>
    <xf numFmtId="170" fontId="8" fillId="0" borderId="2" xfId="0" applyNumberFormat="1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164" fontId="32" fillId="0" borderId="0" xfId="0" applyNumberFormat="1" applyFont="1" applyAlignment="1">
      <alignment horizontal="left" vertical="center"/>
    </xf>
    <xf numFmtId="0" fontId="31" fillId="0" borderId="0" xfId="3" applyBorder="1" applyAlignment="1" applyProtection="1">
      <alignment horizontal="left"/>
    </xf>
    <xf numFmtId="0" fontId="34" fillId="0" borderId="7" xfId="0" applyFont="1" applyBorder="1" applyAlignment="1" applyProtection="1">
      <alignment horizontal="left"/>
      <protection locked="0"/>
    </xf>
    <xf numFmtId="169" fontId="34" fillId="0" borderId="8" xfId="0" applyNumberFormat="1" applyFont="1" applyBorder="1" applyAlignment="1" applyProtection="1">
      <alignment horizontal="left"/>
      <protection locked="0"/>
    </xf>
    <xf numFmtId="0" fontId="34" fillId="0" borderId="0" xfId="0" applyFont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0" xfId="0" applyFont="1"/>
    <xf numFmtId="0" fontId="14" fillId="0" borderId="7" xfId="0" applyFont="1" applyBorder="1"/>
    <xf numFmtId="0" fontId="34" fillId="0" borderId="0" xfId="0" applyFont="1" applyAlignment="1">
      <alignment horizontal="right" wrapText="1"/>
    </xf>
    <xf numFmtId="14" fontId="34" fillId="0" borderId="7" xfId="0" applyNumberFormat="1" applyFont="1" applyBorder="1" applyAlignment="1" applyProtection="1">
      <alignment horizontal="center"/>
      <protection locked="0"/>
    </xf>
    <xf numFmtId="0" fontId="14" fillId="0" borderId="8" xfId="0" applyFont="1" applyBorder="1"/>
    <xf numFmtId="0" fontId="34" fillId="0" borderId="8" xfId="0" applyFont="1" applyBorder="1" applyAlignment="1" applyProtection="1">
      <alignment horizontal="center"/>
      <protection locked="0"/>
    </xf>
    <xf numFmtId="0" fontId="6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23" fillId="0" borderId="0" xfId="0" applyFont="1" applyAlignment="1">
      <alignment horizontal="right" vertical="center"/>
    </xf>
    <xf numFmtId="168" fontId="5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15" xfId="0" applyBorder="1"/>
    <xf numFmtId="0" fontId="12" fillId="0" borderId="0" xfId="0" applyFont="1" applyAlignment="1">
      <alignment horizontal="left" vertical="center"/>
    </xf>
    <xf numFmtId="0" fontId="5" fillId="0" borderId="0" xfId="0" applyFont="1" applyAlignment="1" applyProtection="1">
      <alignment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7" fillId="0" borderId="18" xfId="0" applyFont="1" applyBorder="1"/>
    <xf numFmtId="0" fontId="7" fillId="0" borderId="19" xfId="0" applyFont="1" applyBorder="1"/>
    <xf numFmtId="0" fontId="6" fillId="0" borderId="20" xfId="0" applyFont="1" applyBorder="1" applyAlignment="1">
      <alignment vertical="center"/>
    </xf>
    <xf numFmtId="0" fontId="7" fillId="0" borderId="21" xfId="0" applyFont="1" applyBorder="1"/>
    <xf numFmtId="0" fontId="8" fillId="0" borderId="23" xfId="0" applyFont="1" applyBorder="1"/>
    <xf numFmtId="0" fontId="0" fillId="0" borderId="24" xfId="0" applyBorder="1"/>
    <xf numFmtId="0" fontId="0" fillId="0" borderId="8" xfId="0" applyBorder="1"/>
    <xf numFmtId="168" fontId="5" fillId="0" borderId="7" xfId="0" applyNumberFormat="1" applyFont="1" applyBorder="1" applyAlignment="1" applyProtection="1">
      <alignment horizontal="left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vertical="top" wrapText="1"/>
    </xf>
    <xf numFmtId="0" fontId="40" fillId="0" borderId="0" xfId="0" applyFont="1" applyAlignment="1">
      <alignment vertical="top" wrapText="1"/>
    </xf>
    <xf numFmtId="0" fontId="12" fillId="0" borderId="0" xfId="0" applyFont="1"/>
    <xf numFmtId="0" fontId="41" fillId="0" borderId="0" xfId="0" applyFont="1"/>
    <xf numFmtId="0" fontId="42" fillId="0" borderId="0" xfId="1" applyFont="1"/>
    <xf numFmtId="166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171" fontId="8" fillId="0" borderId="0" xfId="4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8" fillId="4" borderId="0" xfId="0" applyFont="1" applyFill="1"/>
    <xf numFmtId="0" fontId="8" fillId="4" borderId="0" xfId="0" applyFont="1" applyFill="1" applyAlignment="1">
      <alignment horizontal="left" indent="1"/>
    </xf>
    <xf numFmtId="0" fontId="2" fillId="0" borderId="0" xfId="0" applyFont="1" applyAlignment="1">
      <alignment horizontal="right" vertical="center" indent="1"/>
    </xf>
    <xf numFmtId="0" fontId="43" fillId="0" borderId="0" xfId="0" applyFont="1"/>
    <xf numFmtId="14" fontId="7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left" vertical="top" indent="2"/>
    </xf>
    <xf numFmtId="0" fontId="2" fillId="0" borderId="0" xfId="0" applyFont="1" applyAlignment="1">
      <alignment horizontal="right"/>
    </xf>
    <xf numFmtId="165" fontId="5" fillId="0" borderId="0" xfId="0" applyNumberFormat="1" applyFont="1" applyAlignment="1">
      <alignment horizontal="left"/>
    </xf>
    <xf numFmtId="49" fontId="5" fillId="0" borderId="7" xfId="0" quotePrefix="1" applyNumberFormat="1" applyFont="1" applyBorder="1" applyAlignment="1" applyProtection="1">
      <alignment horizontal="left" wrapText="1"/>
      <protection locked="0"/>
    </xf>
    <xf numFmtId="164" fontId="23" fillId="0" borderId="9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8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left" indent="1"/>
    </xf>
    <xf numFmtId="0" fontId="7" fillId="3" borderId="0" xfId="0" applyFont="1" applyFill="1"/>
    <xf numFmtId="0" fontId="7" fillId="4" borderId="0" xfId="0" applyFont="1" applyFill="1"/>
    <xf numFmtId="0" fontId="7" fillId="0" borderId="1" xfId="0" applyFont="1" applyBorder="1"/>
    <xf numFmtId="0" fontId="46" fillId="0" borderId="8" xfId="0" applyFont="1" applyBorder="1"/>
    <xf numFmtId="0" fontId="7" fillId="0" borderId="0" xfId="0" applyFont="1" applyAlignment="1">
      <alignment horizontal="right" wrapText="1"/>
    </xf>
    <xf numFmtId="0" fontId="7" fillId="0" borderId="0" xfId="0" applyFont="1" applyAlignment="1" applyProtection="1">
      <alignment horizontal="right"/>
      <protection locked="0"/>
    </xf>
    <xf numFmtId="0" fontId="7" fillId="0" borderId="19" xfId="0" applyFont="1" applyBorder="1" applyAlignment="1">
      <alignment horizontal="right"/>
    </xf>
    <xf numFmtId="0" fontId="2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5" fillId="0" borderId="2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right"/>
    </xf>
    <xf numFmtId="169" fontId="34" fillId="0" borderId="0" xfId="0" applyNumberFormat="1" applyFont="1" applyAlignment="1" applyProtection="1">
      <alignment horizontal="left"/>
      <protection locked="0"/>
    </xf>
    <xf numFmtId="0" fontId="34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6" fillId="0" borderId="0" xfId="0" applyNumberFormat="1" applyFont="1" applyAlignment="1">
      <alignment horizontal="right" wrapText="1"/>
    </xf>
    <xf numFmtId="169" fontId="6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10" fillId="0" borderId="9" xfId="0" applyFont="1" applyBorder="1" applyAlignment="1">
      <alignment horizontal="center" wrapText="1"/>
    </xf>
    <xf numFmtId="0" fontId="10" fillId="0" borderId="25" xfId="0" applyFont="1" applyBorder="1" applyAlignment="1">
      <alignment wrapText="1"/>
    </xf>
    <xf numFmtId="0" fontId="7" fillId="0" borderId="19" xfId="0" applyFont="1" applyBorder="1" applyAlignment="1">
      <alignment horizontal="right" vertical="center"/>
    </xf>
    <xf numFmtId="167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right" vertical="center"/>
    </xf>
    <xf numFmtId="0" fontId="6" fillId="0" borderId="0" xfId="0" applyFont="1" applyAlignment="1">
      <alignment horizontal="right" wrapText="1"/>
    </xf>
    <xf numFmtId="0" fontId="33" fillId="0" borderId="0" xfId="3" applyFont="1" applyBorder="1" applyAlignment="1" applyProtection="1">
      <alignment horizontal="left" indent="3"/>
    </xf>
    <xf numFmtId="0" fontId="8" fillId="3" borderId="0" xfId="0" applyFont="1" applyFill="1" applyAlignment="1">
      <alignment horizontal="left" indent="2"/>
    </xf>
    <xf numFmtId="0" fontId="7" fillId="0" borderId="5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left" indent="2"/>
    </xf>
    <xf numFmtId="17" fontId="5" fillId="0" borderId="8" xfId="0" applyNumberFormat="1" applyFont="1" applyBorder="1" applyAlignment="1">
      <alignment horizontal="left" indent="2"/>
    </xf>
    <xf numFmtId="0" fontId="38" fillId="0" borderId="22" xfId="0" applyFont="1" applyBorder="1"/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64" fillId="0" borderId="0" xfId="5" applyFill="1"/>
    <xf numFmtId="0" fontId="66" fillId="0" borderId="0" xfId="7" applyFill="1"/>
    <xf numFmtId="0" fontId="65" fillId="0" borderId="0" xfId="6" applyFill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33" fillId="0" borderId="0" xfId="3" applyFont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2" xfId="4" applyNumberFormat="1" applyFont="1" applyBorder="1" applyAlignment="1" applyProtection="1">
      <alignment horizontal="center"/>
      <protection locked="0"/>
    </xf>
    <xf numFmtId="1" fontId="6" fillId="0" borderId="2" xfId="0" applyNumberFormat="1" applyFont="1" applyBorder="1" applyAlignment="1">
      <alignment horizontal="center"/>
    </xf>
    <xf numFmtId="14" fontId="5" fillId="0" borderId="19" xfId="0" applyNumberFormat="1" applyFont="1" applyBorder="1" applyAlignment="1" applyProtection="1">
      <alignment horizontal="right"/>
      <protection locked="0"/>
    </xf>
    <xf numFmtId="166" fontId="8" fillId="0" borderId="5" xfId="0" applyNumberFormat="1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21" xfId="0" applyFont="1" applyBorder="1"/>
    <xf numFmtId="0" fontId="7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66" fontId="8" fillId="3" borderId="2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1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7" xfId="0" applyFont="1" applyBorder="1" applyAlignment="1">
      <alignment horizontal="left" indent="1"/>
    </xf>
  </cellXfs>
  <cellStyles count="10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6000000}"/>
    <cellStyle name="Normal 3" xfId="2" xr:uid="{00000000-0005-0000-0000-000007000000}"/>
    <cellStyle name="Normal 4" xfId="8" xr:uid="{F3A37451-6535-4819-BADF-842D8CDC7A1B}"/>
    <cellStyle name="Percent 2" xfId="9" xr:uid="{2A5CCC14-A880-46D2-BE73-2EC3AD15686F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14548173467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5422223578601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47</xdr:row>
      <xdr:rowOff>9525</xdr:rowOff>
    </xdr:from>
    <xdr:to>
      <xdr:col>3</xdr:col>
      <xdr:colOff>152400</xdr:colOff>
      <xdr:row>48</xdr:row>
      <xdr:rowOff>197190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8CAF79-F1EF-6286-D484-D55013A6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324975"/>
          <a:ext cx="1381125" cy="37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opLeftCell="A20" zoomScaleNormal="100" zoomScalePageLayoutView="85" workbookViewId="0">
      <selection activeCell="D53" sqref="D53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6" t="s">
        <v>76</v>
      </c>
      <c r="B1" s="67"/>
      <c r="C1" s="67"/>
      <c r="D1" s="67"/>
      <c r="E1" s="67"/>
      <c r="F1" s="36" t="s">
        <v>1</v>
      </c>
      <c r="G1" s="60" t="s">
        <v>132</v>
      </c>
      <c r="H1" s="166"/>
    </row>
    <row r="2" spans="1:9" ht="15.75" customHeight="1">
      <c r="B2" s="36" t="s">
        <v>84</v>
      </c>
      <c r="C2" s="206" t="s">
        <v>133</v>
      </c>
      <c r="D2" s="206"/>
      <c r="E2" s="77"/>
      <c r="F2" s="36" t="s">
        <v>43</v>
      </c>
      <c r="G2" s="88" t="s">
        <v>138</v>
      </c>
      <c r="H2" s="171"/>
    </row>
    <row r="3" spans="1:9" ht="15.75">
      <c r="B3" s="36" t="s">
        <v>83</v>
      </c>
      <c r="C3" s="113" t="s">
        <v>134</v>
      </c>
      <c r="F3" s="58" t="s">
        <v>130</v>
      </c>
      <c r="G3" s="173">
        <v>19</v>
      </c>
      <c r="H3" s="172" t="s">
        <v>128</v>
      </c>
    </row>
    <row r="4" spans="1:9" ht="15.75">
      <c r="B4" s="36" t="s">
        <v>42</v>
      </c>
      <c r="C4" s="38" t="s">
        <v>131</v>
      </c>
      <c r="D4" s="41"/>
      <c r="E4" s="42"/>
      <c r="F4" s="58" t="s">
        <v>129</v>
      </c>
      <c r="G4" s="173">
        <v>18</v>
      </c>
      <c r="H4" s="172" t="s">
        <v>128</v>
      </c>
    </row>
    <row r="5" spans="1:9" ht="11.25" customHeight="1">
      <c r="B5" s="36"/>
      <c r="C5" s="41" t="s">
        <v>35</v>
      </c>
      <c r="D5" s="41"/>
      <c r="E5" s="42"/>
      <c r="F5" s="3"/>
      <c r="G5" s="15"/>
      <c r="H5" s="76"/>
    </row>
    <row r="6" spans="1:9" ht="15.75">
      <c r="A6" s="42"/>
      <c r="B6" s="42"/>
      <c r="C6" s="59"/>
      <c r="D6" s="41"/>
      <c r="E6" s="42"/>
      <c r="F6" s="3"/>
      <c r="G6" s="61" t="s">
        <v>105</v>
      </c>
      <c r="H6" s="213" t="s">
        <v>67</v>
      </c>
    </row>
    <row r="7" spans="1:9" ht="14.25" customHeight="1">
      <c r="D7" s="61" t="s">
        <v>68</v>
      </c>
      <c r="E7" s="78" t="s">
        <v>75</v>
      </c>
      <c r="F7" s="209" t="s">
        <v>81</v>
      </c>
      <c r="G7" s="210"/>
      <c r="H7" s="214"/>
    </row>
    <row r="8" spans="1:9">
      <c r="A8" s="3"/>
      <c r="B8" s="3"/>
      <c r="D8" s="114" t="s">
        <v>48</v>
      </c>
      <c r="E8" s="165">
        <v>7.1999999999999995E-2</v>
      </c>
      <c r="F8" s="211">
        <v>4</v>
      </c>
      <c r="G8" s="212"/>
      <c r="H8" s="214"/>
    </row>
    <row r="9" spans="1:9" ht="3" customHeight="1">
      <c r="A9" s="3"/>
      <c r="E9" s="148"/>
      <c r="G9" s="149"/>
      <c r="H9" s="150"/>
    </row>
    <row r="10" spans="1:9" ht="48.75" customHeight="1">
      <c r="A10" s="55" t="s">
        <v>120</v>
      </c>
      <c r="B10" s="167" t="s">
        <v>64</v>
      </c>
      <c r="C10" s="121" t="s">
        <v>85</v>
      </c>
      <c r="D10" s="115" t="s">
        <v>127</v>
      </c>
      <c r="E10" s="122" t="s">
        <v>44</v>
      </c>
      <c r="F10" s="207" t="s">
        <v>82</v>
      </c>
      <c r="G10" s="208"/>
      <c r="H10" s="56" t="s">
        <v>66</v>
      </c>
    </row>
    <row r="11" spans="1:9" ht="14.25" customHeight="1">
      <c r="A11" s="177">
        <v>1</v>
      </c>
      <c r="B11" s="10">
        <v>1.9120000000000002E-2</v>
      </c>
      <c r="C11" s="10">
        <v>3.0630000000000001E-2</v>
      </c>
      <c r="D11" s="10">
        <v>3.0630000000000001E-2</v>
      </c>
      <c r="E11" s="179">
        <v>2.4459999999999999E-2</v>
      </c>
      <c r="F11" s="205">
        <v>4.4707299999999996</v>
      </c>
      <c r="G11" s="205" t="s">
        <v>139</v>
      </c>
      <c r="H11" s="39" t="s">
        <v>140</v>
      </c>
      <c r="I11" s="168"/>
    </row>
    <row r="12" spans="1:9" ht="14.25" customHeight="1">
      <c r="A12" s="177">
        <v>2</v>
      </c>
      <c r="B12" s="10">
        <v>1.9E-2</v>
      </c>
      <c r="C12" s="10">
        <v>1.9869999999999999E-2</v>
      </c>
      <c r="D12" s="10">
        <v>1.9869999999999999E-2</v>
      </c>
      <c r="E12" s="10">
        <v>2.3130000000000001E-2</v>
      </c>
      <c r="F12" s="205">
        <v>4.5563599999999997</v>
      </c>
      <c r="G12" s="205" t="s">
        <v>139</v>
      </c>
      <c r="H12" s="39" t="s">
        <v>140</v>
      </c>
      <c r="I12" s="169"/>
    </row>
    <row r="13" spans="1:9" ht="14.25" customHeight="1">
      <c r="A13" s="177">
        <v>3</v>
      </c>
      <c r="B13" s="10">
        <v>1.8630000000000001E-2</v>
      </c>
      <c r="C13" s="10">
        <v>3.4750000000000003E-2</v>
      </c>
      <c r="D13" s="10">
        <v>3.4750000000000003E-2</v>
      </c>
      <c r="E13" s="10">
        <v>2.8119999999999999E-2</v>
      </c>
      <c r="F13" s="205">
        <v>4.2981299999999996</v>
      </c>
      <c r="G13" s="205" t="s">
        <v>139</v>
      </c>
      <c r="H13" s="39" t="s">
        <v>140</v>
      </c>
      <c r="I13" s="170"/>
    </row>
    <row r="14" spans="1:9" ht="14.25" customHeight="1">
      <c r="A14" s="177">
        <v>4</v>
      </c>
      <c r="B14" s="10">
        <v>1.8870000000000001E-2</v>
      </c>
      <c r="C14" s="10">
        <v>1.95E-2</v>
      </c>
      <c r="D14" s="10">
        <v>1.95E-2</v>
      </c>
      <c r="E14" s="10">
        <v>2.8119999999999999E-2</v>
      </c>
      <c r="F14" s="205">
        <v>4.4165299999999998</v>
      </c>
      <c r="G14" s="205" t="s">
        <v>139</v>
      </c>
      <c r="H14" s="39" t="s">
        <v>140</v>
      </c>
    </row>
    <row r="15" spans="1:9" ht="14.25" customHeight="1">
      <c r="A15" s="177">
        <v>5</v>
      </c>
      <c r="B15" s="10">
        <v>1.9869999999999999E-2</v>
      </c>
      <c r="C15" s="10">
        <v>2.462E-2</v>
      </c>
      <c r="D15" s="10">
        <v>2.462E-2</v>
      </c>
      <c r="E15" s="10">
        <v>2.383E-2</v>
      </c>
      <c r="F15" s="205">
        <v>4.4298500000000001</v>
      </c>
      <c r="G15" s="205" t="s">
        <v>139</v>
      </c>
      <c r="H15" s="39" t="s">
        <v>140</v>
      </c>
    </row>
    <row r="16" spans="1:9" ht="14.25" customHeight="1">
      <c r="A16" s="177">
        <v>6</v>
      </c>
      <c r="B16" s="10">
        <v>0.02</v>
      </c>
      <c r="C16" s="10">
        <v>2.1250000000000002E-2</v>
      </c>
      <c r="D16" s="10">
        <v>2.1250000000000002E-2</v>
      </c>
      <c r="E16" s="10">
        <v>2.383E-2</v>
      </c>
      <c r="F16" s="205">
        <v>4.58324</v>
      </c>
      <c r="G16" s="205" t="s">
        <v>139</v>
      </c>
      <c r="H16" s="39" t="s">
        <v>140</v>
      </c>
    </row>
    <row r="17" spans="1:8" ht="14.25" customHeight="1">
      <c r="A17" s="177">
        <v>7</v>
      </c>
      <c r="B17" s="10">
        <v>2.0250000000000001E-2</v>
      </c>
      <c r="C17" s="10">
        <v>0.10238</v>
      </c>
      <c r="D17" s="10">
        <v>0.10238</v>
      </c>
      <c r="E17" s="10">
        <v>2.0129999999999999E-2</v>
      </c>
      <c r="F17" s="205">
        <v>4.5450699999999999</v>
      </c>
      <c r="G17" s="205" t="s">
        <v>139</v>
      </c>
      <c r="H17" s="39" t="s">
        <v>140</v>
      </c>
    </row>
    <row r="18" spans="1:8" ht="14.25" customHeight="1">
      <c r="A18" s="177">
        <v>8</v>
      </c>
      <c r="B18" s="10">
        <v>2.0250000000000001E-2</v>
      </c>
      <c r="C18" s="10">
        <v>0.14099999999999999</v>
      </c>
      <c r="D18" s="10">
        <v>0.14099999999999999</v>
      </c>
      <c r="E18" s="10">
        <v>2.6339999999999999E-2</v>
      </c>
      <c r="F18" s="205">
        <v>4.3637100000000002</v>
      </c>
      <c r="G18" s="205" t="s">
        <v>139</v>
      </c>
      <c r="H18" s="39" t="s">
        <v>140</v>
      </c>
    </row>
    <row r="19" spans="1:8" ht="14.25" customHeight="1">
      <c r="A19" s="177">
        <v>9</v>
      </c>
      <c r="B19" s="10">
        <v>2.112E-2</v>
      </c>
      <c r="C19" s="10">
        <v>2.1999999999999999E-2</v>
      </c>
      <c r="D19" s="10">
        <v>2.1999999999999999E-2</v>
      </c>
      <c r="E19" s="10">
        <v>2.6339999999999999E-2</v>
      </c>
      <c r="F19" s="205">
        <v>4.3646399999999996</v>
      </c>
      <c r="G19" s="205" t="s">
        <v>139</v>
      </c>
      <c r="H19" s="39" t="s">
        <v>140</v>
      </c>
    </row>
    <row r="20" spans="1:8" ht="14.25" customHeight="1">
      <c r="A20" s="177">
        <v>10</v>
      </c>
      <c r="B20" s="10">
        <v>0.02</v>
      </c>
      <c r="C20" s="10">
        <v>3.5249999999999997E-2</v>
      </c>
      <c r="D20" s="10">
        <v>3.5249999999999997E-2</v>
      </c>
      <c r="E20" s="10">
        <v>2.6249999999999999E-2</v>
      </c>
      <c r="F20" s="205">
        <v>4.3650200000000003</v>
      </c>
      <c r="G20" s="205" t="s">
        <v>139</v>
      </c>
      <c r="H20" s="39" t="s">
        <v>140</v>
      </c>
    </row>
    <row r="21" spans="1:8" ht="14.25" customHeight="1">
      <c r="A21" s="177">
        <v>11</v>
      </c>
      <c r="B21" s="10">
        <v>2.0119999999999999E-2</v>
      </c>
      <c r="C21" s="10">
        <v>2.0750000000000001E-2</v>
      </c>
      <c r="D21" s="10">
        <v>2.0750000000000001E-2</v>
      </c>
      <c r="E21" s="10">
        <v>2.4459999999999999E-2</v>
      </c>
      <c r="F21" s="205">
        <v>4.5118099999999997</v>
      </c>
      <c r="G21" s="205" t="s">
        <v>139</v>
      </c>
      <c r="H21" s="39" t="s">
        <v>140</v>
      </c>
    </row>
    <row r="22" spans="1:8" ht="14.25" customHeight="1">
      <c r="A22" s="177">
        <v>12</v>
      </c>
      <c r="B22" s="10">
        <v>0.02</v>
      </c>
      <c r="C22" s="10">
        <v>2.7879999999999999E-2</v>
      </c>
      <c r="D22" s="10">
        <v>2.7879999999999999E-2</v>
      </c>
      <c r="E22" s="10">
        <v>1.8249999999999999E-2</v>
      </c>
      <c r="F22" s="205">
        <v>4.7336600000000004</v>
      </c>
      <c r="G22" s="205" t="s">
        <v>139</v>
      </c>
      <c r="H22" s="39" t="s">
        <v>140</v>
      </c>
    </row>
    <row r="23" spans="1:8" ht="14.25" customHeight="1">
      <c r="A23" s="177">
        <v>13</v>
      </c>
      <c r="B23" s="10">
        <v>1.9869999999999999E-2</v>
      </c>
      <c r="C23" s="10">
        <v>2.1250000000000002E-2</v>
      </c>
      <c r="D23" s="10">
        <v>2.1250000000000002E-2</v>
      </c>
      <c r="E23" s="10">
        <v>1.8249999999999999E-2</v>
      </c>
      <c r="F23" s="205">
        <v>4.7463699999999998</v>
      </c>
      <c r="G23" s="205" t="s">
        <v>139</v>
      </c>
      <c r="H23" s="39" t="s">
        <v>140</v>
      </c>
    </row>
    <row r="24" spans="1:8" ht="14.25" customHeight="1">
      <c r="A24" s="177">
        <v>14</v>
      </c>
      <c r="B24" s="10">
        <v>1.8499999999999999E-2</v>
      </c>
      <c r="C24" s="10">
        <v>3.1370000000000002E-2</v>
      </c>
      <c r="D24" s="10">
        <v>3.1370000000000002E-2</v>
      </c>
      <c r="E24" s="10">
        <v>1.4999999999999999E-2</v>
      </c>
      <c r="F24" s="205">
        <v>4.6322200000000002</v>
      </c>
      <c r="G24" s="205" t="s">
        <v>139</v>
      </c>
      <c r="H24" s="39" t="s">
        <v>140</v>
      </c>
    </row>
    <row r="25" spans="1:8" ht="14.25" customHeight="1">
      <c r="A25" s="177">
        <v>15</v>
      </c>
      <c r="B25" s="10">
        <v>1.8120000000000001E-2</v>
      </c>
      <c r="C25" s="10">
        <v>0.13261999999999999</v>
      </c>
      <c r="D25" s="10">
        <v>0.13261999999999999</v>
      </c>
      <c r="E25" s="10">
        <v>2.1250000000000002E-2</v>
      </c>
      <c r="F25" s="205">
        <v>4.63483</v>
      </c>
      <c r="G25" s="205" t="s">
        <v>139</v>
      </c>
      <c r="H25" s="39" t="s">
        <v>140</v>
      </c>
    </row>
    <row r="26" spans="1:8" ht="14.25" customHeight="1">
      <c r="A26" s="177">
        <v>16</v>
      </c>
      <c r="B26" s="10">
        <v>1.7500000000000002E-2</v>
      </c>
      <c r="C26" s="10">
        <v>8.2129999999999995E-2</v>
      </c>
      <c r="D26" s="10">
        <v>8.2129999999999995E-2</v>
      </c>
      <c r="E26" s="10">
        <v>2.1250000000000002E-2</v>
      </c>
      <c r="F26" s="205">
        <v>4.4808899999999996</v>
      </c>
      <c r="G26" s="205" t="s">
        <v>139</v>
      </c>
      <c r="H26" s="39" t="s">
        <v>140</v>
      </c>
    </row>
    <row r="27" spans="1:8" ht="14.25" customHeight="1">
      <c r="A27" s="177">
        <v>17</v>
      </c>
      <c r="B27" s="10">
        <v>1.763E-2</v>
      </c>
      <c r="C27" s="10">
        <v>1.8249999999999999E-2</v>
      </c>
      <c r="D27" s="10">
        <v>1.8249999999999999E-2</v>
      </c>
      <c r="E27" s="10">
        <v>2.0619999999999999E-2</v>
      </c>
      <c r="F27" s="205">
        <v>4.6907399999999999</v>
      </c>
      <c r="G27" s="205" t="s">
        <v>139</v>
      </c>
      <c r="H27" s="39" t="s">
        <v>140</v>
      </c>
    </row>
    <row r="28" spans="1:8" ht="14.25" customHeight="1">
      <c r="A28" s="177">
        <v>18</v>
      </c>
      <c r="B28" s="10">
        <v>1.7749999999999998E-2</v>
      </c>
      <c r="C28" s="10">
        <v>2.3380000000000001E-2</v>
      </c>
      <c r="D28" s="10">
        <v>2.3380000000000001E-2</v>
      </c>
      <c r="E28" s="10">
        <v>2.375E-2</v>
      </c>
      <c r="F28" s="205">
        <v>4.5259400000000003</v>
      </c>
      <c r="G28" s="205" t="s">
        <v>139</v>
      </c>
      <c r="H28" s="39" t="s">
        <v>140</v>
      </c>
    </row>
    <row r="29" spans="1:8" ht="14.25" customHeight="1">
      <c r="A29" s="177">
        <v>19</v>
      </c>
      <c r="B29" s="10">
        <v>1.55E-2</v>
      </c>
      <c r="C29" s="10">
        <v>1.55E-2</v>
      </c>
      <c r="D29" s="10">
        <v>1.55E-2</v>
      </c>
      <c r="E29" s="10">
        <v>1.7999999999999999E-2</v>
      </c>
      <c r="F29" s="205">
        <v>4.68</v>
      </c>
      <c r="G29" s="205" t="s">
        <v>139</v>
      </c>
      <c r="H29" s="39" t="s">
        <v>140</v>
      </c>
    </row>
    <row r="30" spans="1:8" ht="14.25" customHeight="1">
      <c r="A30" s="177">
        <v>20</v>
      </c>
      <c r="B30" s="10">
        <v>1.7999999999999999E-2</v>
      </c>
      <c r="C30" s="10">
        <v>1.9E-2</v>
      </c>
      <c r="D30" s="10">
        <v>1.9E-2</v>
      </c>
      <c r="E30" s="10">
        <v>2.8119999999999999E-2</v>
      </c>
      <c r="F30" s="205">
        <v>4.3919699999999997</v>
      </c>
      <c r="G30" s="205" t="s">
        <v>139</v>
      </c>
      <c r="H30" s="39" t="s">
        <v>140</v>
      </c>
    </row>
    <row r="31" spans="1:8" ht="14.25" customHeight="1">
      <c r="A31" s="177">
        <v>21</v>
      </c>
      <c r="B31" s="10">
        <v>1.6299999999999999E-2</v>
      </c>
      <c r="C31" s="10">
        <v>1.6299999999999999E-2</v>
      </c>
      <c r="D31" s="10">
        <v>1.6299999999999999E-2</v>
      </c>
      <c r="E31" s="10">
        <v>1.7999999999999999E-2</v>
      </c>
      <c r="F31" s="205">
        <v>4.66</v>
      </c>
      <c r="G31" s="205" t="s">
        <v>139</v>
      </c>
      <c r="H31" s="39" t="s">
        <v>140</v>
      </c>
    </row>
    <row r="32" spans="1:8" ht="14.25" customHeight="1">
      <c r="A32" s="177">
        <v>22</v>
      </c>
      <c r="B32" s="10">
        <v>1.8120000000000001E-2</v>
      </c>
      <c r="C32" s="10">
        <v>0.1</v>
      </c>
      <c r="D32" s="10">
        <v>0.1</v>
      </c>
      <c r="E32" s="10">
        <v>2.571E-2</v>
      </c>
      <c r="F32" s="205">
        <v>4.3845299999999998</v>
      </c>
      <c r="G32" s="205" t="s">
        <v>139</v>
      </c>
      <c r="H32" s="39" t="s">
        <v>140</v>
      </c>
    </row>
    <row r="33" spans="1:8" ht="14.25" customHeight="1">
      <c r="A33" s="177">
        <v>23</v>
      </c>
      <c r="B33" s="10">
        <v>1.7999999999999999E-2</v>
      </c>
      <c r="C33" s="10">
        <v>2.0119999999999999E-2</v>
      </c>
      <c r="D33" s="10">
        <v>2.0119999999999999E-2</v>
      </c>
      <c r="E33" s="10">
        <v>2.571E-2</v>
      </c>
      <c r="F33" s="205">
        <v>4.4967600000000001</v>
      </c>
      <c r="G33" s="205" t="s">
        <v>139</v>
      </c>
      <c r="H33" s="39" t="s">
        <v>140</v>
      </c>
    </row>
    <row r="34" spans="1:8" ht="14.25" customHeight="1">
      <c r="A34" s="177">
        <v>24</v>
      </c>
      <c r="B34" s="10">
        <v>1.8249999999999999E-2</v>
      </c>
      <c r="C34" s="10">
        <v>2.4369999999999999E-2</v>
      </c>
      <c r="D34" s="10">
        <v>2.4369999999999999E-2</v>
      </c>
      <c r="E34" s="10">
        <v>1.9439999999999999E-2</v>
      </c>
      <c r="F34" s="205">
        <v>4.5105599999999999</v>
      </c>
      <c r="G34" s="205" t="s">
        <v>139</v>
      </c>
      <c r="H34" s="39" t="s">
        <v>140</v>
      </c>
    </row>
    <row r="35" spans="1:8" ht="14.25" customHeight="1">
      <c r="A35" s="177">
        <v>25</v>
      </c>
      <c r="B35" s="10">
        <v>1.7999999999999999E-2</v>
      </c>
      <c r="C35" s="10">
        <v>9.6869999999999998E-2</v>
      </c>
      <c r="D35" s="10">
        <v>9.6869999999999998E-2</v>
      </c>
      <c r="E35" s="10">
        <v>3.4380000000000001E-2</v>
      </c>
      <c r="F35" s="205">
        <v>4.1653000000000002</v>
      </c>
      <c r="G35" s="205" t="s">
        <v>139</v>
      </c>
      <c r="H35" s="39" t="s">
        <v>140</v>
      </c>
    </row>
    <row r="36" spans="1:8" ht="14.25" customHeight="1">
      <c r="A36" s="177">
        <v>26</v>
      </c>
      <c r="B36" s="10">
        <v>1.8370000000000001E-2</v>
      </c>
      <c r="C36" s="10">
        <v>2.9000000000000001E-2</v>
      </c>
      <c r="D36" s="10">
        <v>2.9000000000000001E-2</v>
      </c>
      <c r="E36" s="10">
        <v>2.2499999999999999E-2</v>
      </c>
      <c r="F36" s="205">
        <v>4.6318999999999999</v>
      </c>
      <c r="G36" s="205" t="s">
        <v>139</v>
      </c>
      <c r="H36" s="39" t="s">
        <v>140</v>
      </c>
    </row>
    <row r="37" spans="1:8" ht="14.25" customHeight="1">
      <c r="A37" s="177">
        <v>27</v>
      </c>
      <c r="B37" s="10">
        <v>1.8120000000000001E-2</v>
      </c>
      <c r="C37" s="10">
        <v>1.9E-2</v>
      </c>
      <c r="D37" s="10">
        <v>1.9E-2</v>
      </c>
      <c r="E37" s="10">
        <v>2.2499999999999999E-2</v>
      </c>
      <c r="F37" s="205">
        <v>4.63781</v>
      </c>
      <c r="G37" s="205" t="s">
        <v>139</v>
      </c>
      <c r="H37" s="39" t="s">
        <v>140</v>
      </c>
    </row>
    <row r="38" spans="1:8" ht="14.25" customHeight="1">
      <c r="A38" s="177">
        <v>28</v>
      </c>
      <c r="B38" s="10">
        <v>1.8370000000000001E-2</v>
      </c>
      <c r="C38" s="10">
        <v>0.11749999999999999</v>
      </c>
      <c r="D38" s="10">
        <v>0.11749999999999999</v>
      </c>
      <c r="E38" s="10">
        <v>1.9369999999999998E-2</v>
      </c>
      <c r="F38" s="205">
        <v>4.6471400000000003</v>
      </c>
      <c r="G38" s="205" t="s">
        <v>139</v>
      </c>
      <c r="H38" s="39" t="s">
        <v>140</v>
      </c>
    </row>
    <row r="39" spans="1:8" ht="14.25" customHeight="1">
      <c r="A39" s="177">
        <v>29</v>
      </c>
      <c r="B39" s="10">
        <v>1.8370000000000001E-2</v>
      </c>
      <c r="C39" s="10">
        <v>1.9120000000000002E-2</v>
      </c>
      <c r="D39" s="10">
        <v>1.9120000000000002E-2</v>
      </c>
      <c r="E39" s="10">
        <v>1.9369999999999998E-2</v>
      </c>
      <c r="F39" s="205">
        <v>4.6439599999999999</v>
      </c>
      <c r="G39" s="205" t="s">
        <v>139</v>
      </c>
      <c r="H39" s="39" t="s">
        <v>140</v>
      </c>
    </row>
    <row r="40" spans="1:8" ht="14.25" customHeight="1">
      <c r="A40" s="177">
        <v>30</v>
      </c>
      <c r="B40" s="10">
        <v>1.8249999999999999E-2</v>
      </c>
      <c r="C40" s="10">
        <v>5.2999999999999999E-2</v>
      </c>
      <c r="D40" s="10">
        <v>5.2999999999999999E-2</v>
      </c>
      <c r="E40" s="10">
        <v>2.1870000000000001E-2</v>
      </c>
      <c r="F40" s="205">
        <v>4.5978399999999997</v>
      </c>
      <c r="G40" s="205" t="s">
        <v>139</v>
      </c>
      <c r="H40" s="39" t="s">
        <v>140</v>
      </c>
    </row>
    <row r="41" spans="1:8" ht="14.25" customHeight="1">
      <c r="A41" s="177">
        <v>31</v>
      </c>
      <c r="B41" s="10">
        <v>1.763E-2</v>
      </c>
      <c r="C41" s="10">
        <v>1.9380000000000001E-2</v>
      </c>
      <c r="D41" s="10">
        <v>1.9380000000000001E-2</v>
      </c>
      <c r="E41" s="10">
        <v>1.881E-2</v>
      </c>
      <c r="F41" s="205">
        <v>4.5608300000000002</v>
      </c>
      <c r="G41" s="205" t="s">
        <v>139</v>
      </c>
      <c r="H41" s="39" t="s">
        <v>140</v>
      </c>
    </row>
    <row r="42" spans="1:8" ht="15.75">
      <c r="A42" s="202" t="s">
        <v>29</v>
      </c>
      <c r="B42" s="203"/>
      <c r="C42" s="203"/>
      <c r="D42" s="203"/>
      <c r="E42" s="203"/>
      <c r="F42" s="203"/>
      <c r="G42" s="203"/>
      <c r="H42" s="204"/>
    </row>
    <row r="43" spans="1:8" ht="45" customHeight="1">
      <c r="A43" s="191" t="s">
        <v>47</v>
      </c>
      <c r="B43" s="192"/>
      <c r="C43" s="193" t="s">
        <v>46</v>
      </c>
      <c r="D43" s="193"/>
      <c r="E43" s="191" t="s">
        <v>65</v>
      </c>
      <c r="F43" s="193"/>
      <c r="G43" s="116" t="s">
        <v>115</v>
      </c>
      <c r="H43" s="89" t="s">
        <v>22</v>
      </c>
    </row>
    <row r="44" spans="1:8" ht="15" customHeight="1">
      <c r="A44" s="198" t="str">
        <f>IF(COUNTIF(B11:B41,"")=31,"",IF(_xlfn.PERCENTILE.INC(B11:B41,0.95)&lt;=1,"Yes","No"))</f>
        <v>Yes</v>
      </c>
      <c r="B44" s="199"/>
      <c r="C44" s="197" t="str">
        <f>IF(COUNTIF(B11:B41,"")=31,"",IF(MAX(B11:B41)&lt;=5,"Yes","No"))</f>
        <v>Yes</v>
      </c>
      <c r="D44" s="197"/>
      <c r="E44" s="196" t="str">
        <f>IF(MAX(D11:D41)=0,"",IF(MAX(D11:D41)&gt;0.15,"No","Yes"))</f>
        <v>Yes</v>
      </c>
      <c r="F44" s="197"/>
      <c r="G44" s="159" t="str">
        <f>IF(COUNTBLANK(E46:H46)=4,"",IF(OR(E46="No",G46="No"),"No","Yes"))</f>
        <v>Yes</v>
      </c>
      <c r="H44" s="90" t="str">
        <f>IF(COUNTIF(H11:H41,"")=31,"",(IF(COUNTIF(H11:H41,"N")&gt;=1,"No","Yes")))</f>
        <v>Yes</v>
      </c>
    </row>
    <row r="45" spans="1:8" ht="15" customHeight="1">
      <c r="A45" s="191" t="s">
        <v>50</v>
      </c>
      <c r="B45" s="192"/>
      <c r="C45" s="200" t="s">
        <v>49</v>
      </c>
      <c r="D45" s="201"/>
      <c r="E45" s="185" t="s">
        <v>125</v>
      </c>
      <c r="F45" s="186"/>
      <c r="G45" s="185" t="s">
        <v>28</v>
      </c>
      <c r="H45" s="186"/>
    </row>
    <row r="46" spans="1:8" ht="15" customHeight="1" thickBot="1">
      <c r="A46" s="194" t="str">
        <f>IF(COUNTBLANK('pg 2'!H8:H38)=31,"",IF(COUNTIF('pg 2'!H8:H38,"NO")&gt;0,"No","Yes"))</f>
        <v>Yes</v>
      </c>
      <c r="B46" s="195"/>
      <c r="C46" s="189" t="str">
        <f>IF((COUNTBLANK('pg 2'!B8:B38))=31,"",IF(IF(MIN('pg 2'!B8:B38)=0,"",MIN('pg 2'!B8:B38))&lt;0.2,"No","Yes"))</f>
        <v>Yes</v>
      </c>
      <c r="D46" s="190"/>
      <c r="E46" s="187" t="str">
        <f>IF((COUNTBLANK(E11:E41))=31,"",IF((MAX(E11:E41)&lt;=E8),"Yes","No"))</f>
        <v>Yes</v>
      </c>
      <c r="F46" s="188"/>
      <c r="G46" s="187" t="str">
        <f>IF((COUNTBLANK(F11:G41))=62,"",IF((MIN(F11:G41)&lt;F8),"No","Yes"))</f>
        <v>Yes</v>
      </c>
      <c r="H46" s="188"/>
    </row>
    <row r="47" spans="1:8" ht="15.75">
      <c r="A47" s="81" t="s">
        <v>2</v>
      </c>
      <c r="B47" s="82"/>
      <c r="C47" s="180" t="s">
        <v>136</v>
      </c>
      <c r="D47" s="180"/>
      <c r="E47" s="132"/>
      <c r="F47" s="151" t="s">
        <v>4</v>
      </c>
      <c r="G47" s="178">
        <v>46056</v>
      </c>
      <c r="H47" s="83"/>
    </row>
    <row r="48" spans="1:8" ht="15">
      <c r="A48" s="84" t="s">
        <v>3</v>
      </c>
      <c r="B48" s="73"/>
      <c r="C48" s="181"/>
      <c r="D48" s="181"/>
      <c r="E48" s="74"/>
      <c r="F48" s="74" t="s">
        <v>33</v>
      </c>
      <c r="G48" s="109" t="s">
        <v>137</v>
      </c>
      <c r="H48" s="86"/>
    </row>
    <row r="49" spans="1:8" ht="15.75" thickBot="1">
      <c r="A49" s="183" t="s">
        <v>102</v>
      </c>
      <c r="B49" s="184"/>
      <c r="C49" s="182"/>
      <c r="D49" s="182"/>
      <c r="E49" s="130"/>
      <c r="F49" s="74" t="s">
        <v>21</v>
      </c>
      <c r="G49" s="131" t="s">
        <v>135</v>
      </c>
      <c r="H49" s="85"/>
    </row>
    <row r="50" spans="1:8" ht="12" customHeight="1" thickBot="1">
      <c r="A50" s="163"/>
      <c r="B50" s="75"/>
      <c r="C50" s="75"/>
      <c r="D50" s="75"/>
      <c r="E50" s="75"/>
      <c r="F50" s="75"/>
      <c r="G50" s="75"/>
      <c r="H50" s="133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C11:C28 C30 C32:C41">
    <cfRule type="cellIs" dxfId="32" priority="2" operator="greaterThan">
      <formula>0.15</formula>
    </cfRule>
    <cfRule type="cellIs" dxfId="31" priority="3" operator="between">
      <formula>0.051</formula>
      <formula>0.15</formula>
    </cfRule>
    <cfRule type="cellIs" dxfId="30" priority="4" operator="between">
      <formula>0.0001</formula>
      <formula>0.05</formula>
    </cfRule>
  </conditionalFormatting>
  <conditionalFormatting sqref="D11:D28 B11:B41 C29:D29 D30 C31:D31 D32:D41">
    <cfRule type="cellIs" dxfId="29" priority="12" operator="between">
      <formula>0.0001</formula>
      <formula>0.15</formula>
    </cfRule>
    <cfRule type="cellIs" dxfId="28" priority="16" operator="between">
      <formula>0.151</formula>
      <formula>1.49</formula>
    </cfRule>
    <cfRule type="cellIs" dxfId="27" priority="19" operator="between">
      <formula>1.5</formula>
      <formula>5.49</formula>
    </cfRule>
    <cfRule type="cellIs" dxfId="26" priority="20" operator="greaterThan">
      <formula>5.49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>&amp;L&amp;"Arial,Italic"&amp;8 ♣  Used for optimization purposes only.&amp;R&amp;8Revised 7/31/2023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abSelected="1" zoomScaleNormal="100" workbookViewId="0"/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4" t="s">
        <v>103</v>
      </c>
      <c r="B1" s="65"/>
      <c r="C1" s="65"/>
      <c r="D1" s="65"/>
      <c r="E1" s="65"/>
      <c r="F1" s="65"/>
      <c r="G1" s="65"/>
      <c r="H1" s="68"/>
      <c r="I1" s="62"/>
      <c r="J1" s="63"/>
      <c r="K1" s="111"/>
    </row>
    <row r="2" spans="1:11" ht="17.25">
      <c r="A2" s="64"/>
      <c r="B2" s="65"/>
      <c r="C2" s="65"/>
      <c r="D2" s="65"/>
      <c r="E2" s="65"/>
      <c r="F2" s="65"/>
      <c r="G2" s="65"/>
      <c r="H2" s="68"/>
      <c r="I2" s="62"/>
      <c r="J2" s="63"/>
      <c r="K2" s="111"/>
    </row>
    <row r="3" spans="1:11" ht="15.75">
      <c r="B3" s="36" t="s">
        <v>5</v>
      </c>
      <c r="C3" s="215" t="str">
        <f>IF('pg 1'!C2="","",'pg 1'!C2)</f>
        <v>Oceanside Cape Meares</v>
      </c>
      <c r="D3" s="215"/>
      <c r="E3" s="215"/>
      <c r="F3" s="215"/>
      <c r="G3" s="215"/>
      <c r="H3" s="37"/>
      <c r="J3" s="22"/>
    </row>
    <row r="4" spans="1:11" ht="24.75" customHeight="1">
      <c r="B4" s="36" t="s">
        <v>36</v>
      </c>
      <c r="C4" s="216" t="str">
        <f>IF('pg 1'!C3="","",'pg 1'!C3)</f>
        <v>00882</v>
      </c>
      <c r="D4" s="216"/>
      <c r="E4" s="37"/>
      <c r="F4" s="37"/>
      <c r="G4" s="37"/>
      <c r="H4" s="8"/>
      <c r="I4" s="164">
        <v>0.5</v>
      </c>
      <c r="J4" s="221" t="s">
        <v>101</v>
      </c>
      <c r="K4" s="222"/>
    </row>
    <row r="5" spans="1:11" ht="25.5" customHeight="1">
      <c r="B5" s="36" t="s">
        <v>34</v>
      </c>
      <c r="C5" s="216" t="str">
        <f>IF('pg 1'!C4="","",'pg 1'!C4)</f>
        <v>A</v>
      </c>
      <c r="D5" s="216"/>
      <c r="E5" s="37"/>
      <c r="F5" s="37"/>
      <c r="G5" s="37"/>
      <c r="H5" s="8"/>
      <c r="I5" s="13"/>
      <c r="J5" s="223" t="s">
        <v>45</v>
      </c>
      <c r="K5" s="223"/>
    </row>
    <row r="6" spans="1:11" ht="7.5" customHeight="1">
      <c r="A6" s="2"/>
      <c r="I6" s="57"/>
    </row>
    <row r="7" spans="1:11" ht="65.25">
      <c r="A7" s="33" t="s">
        <v>120</v>
      </c>
      <c r="B7" s="34" t="s">
        <v>86</v>
      </c>
      <c r="C7" s="56" t="s">
        <v>24</v>
      </c>
      <c r="D7" s="56" t="s">
        <v>31</v>
      </c>
      <c r="E7" s="56" t="s">
        <v>25</v>
      </c>
      <c r="F7" s="56" t="s">
        <v>0</v>
      </c>
      <c r="G7" s="56" t="s">
        <v>26</v>
      </c>
      <c r="H7" s="56" t="s">
        <v>114</v>
      </c>
      <c r="I7" s="56" t="s">
        <v>27</v>
      </c>
      <c r="J7" s="217" t="s">
        <v>32</v>
      </c>
      <c r="K7" s="218"/>
    </row>
    <row r="8" spans="1:11" ht="15">
      <c r="A8" s="160">
        <v>1</v>
      </c>
      <c r="B8" s="10">
        <v>0.4</v>
      </c>
      <c r="C8" s="175">
        <v>170</v>
      </c>
      <c r="D8" s="1">
        <f>IF(B8="","",B8*C8)</f>
        <v>68</v>
      </c>
      <c r="E8" s="11">
        <v>10.6</v>
      </c>
      <c r="F8" s="9">
        <v>7.97</v>
      </c>
      <c r="G8" s="1">
        <f>IF(B8="","",IF(E8&lt;12.5,(0.353*$I$4)*(12.006+EXP(2.46-0.073*E8+0.125*B8+0.389*F8)),(0.361*$I$4)*(-2.261+EXP(2.69-0.065*E8+0.111*B8+0.361*F8))))</f>
        <v>24.363577025769693</v>
      </c>
      <c r="H8" s="12" t="str">
        <f t="shared" ref="H8" si="0">IF(D8="","",IF(D8&gt;=G8,"YES","NO"))</f>
        <v>YES</v>
      </c>
      <c r="I8" s="176">
        <v>100</v>
      </c>
      <c r="J8" s="219" t="s">
        <v>139</v>
      </c>
      <c r="K8" s="220"/>
    </row>
    <row r="9" spans="1:11" ht="15">
      <c r="A9" s="160">
        <v>2</v>
      </c>
      <c r="B9" s="10">
        <v>0.44</v>
      </c>
      <c r="C9" s="175">
        <v>170</v>
      </c>
      <c r="D9" s="1">
        <f t="shared" ref="D9:D37" si="1">IF(B9="","",B9*C9)</f>
        <v>74.8</v>
      </c>
      <c r="E9" s="11">
        <v>11</v>
      </c>
      <c r="F9" s="9">
        <v>7.82</v>
      </c>
      <c r="G9" s="1">
        <f t="shared" ref="G9:G37" si="2">IF(B9="","",IF(E9&lt;12.5,(0.353*$I$4)*(12.006+EXP(2.46-0.073*E9+0.125*B9+0.389*F9)),(0.361*$I$4)*(-2.261+EXP(2.69-0.065*E9+0.111*B9+0.361*F9))))</f>
        <v>22.601041503012553</v>
      </c>
      <c r="H9" s="12" t="str">
        <f t="shared" ref="H9:H37" si="3">IF(D9="","",IF(D9&gt;=G9,"YES","NO"))</f>
        <v>YES</v>
      </c>
      <c r="I9" s="176">
        <v>100</v>
      </c>
      <c r="J9" s="219" t="s">
        <v>139</v>
      </c>
      <c r="K9" s="220"/>
    </row>
    <row r="10" spans="1:11" ht="15">
      <c r="A10" s="160">
        <v>3</v>
      </c>
      <c r="B10" s="10">
        <v>0.45</v>
      </c>
      <c r="C10" s="175">
        <v>170</v>
      </c>
      <c r="D10" s="1">
        <f t="shared" si="1"/>
        <v>76.5</v>
      </c>
      <c r="E10" s="11">
        <v>10.199999999999999</v>
      </c>
      <c r="F10" s="9">
        <v>7.6</v>
      </c>
      <c r="G10" s="1">
        <f t="shared" si="2"/>
        <v>22.076770248329687</v>
      </c>
      <c r="H10" s="12" t="str">
        <f t="shared" si="3"/>
        <v>YES</v>
      </c>
      <c r="I10" s="176">
        <v>100</v>
      </c>
      <c r="J10" s="219" t="s">
        <v>139</v>
      </c>
      <c r="K10" s="220"/>
    </row>
    <row r="11" spans="1:11" ht="15">
      <c r="A11" s="160">
        <v>4</v>
      </c>
      <c r="B11" s="10">
        <v>0.41</v>
      </c>
      <c r="C11" s="175">
        <v>170</v>
      </c>
      <c r="D11" s="1">
        <f t="shared" si="1"/>
        <v>69.7</v>
      </c>
      <c r="E11" s="11">
        <v>10.6</v>
      </c>
      <c r="F11" s="9">
        <v>7.52</v>
      </c>
      <c r="G11" s="1">
        <f t="shared" si="2"/>
        <v>20.814797260723633</v>
      </c>
      <c r="H11" s="12" t="str">
        <f t="shared" si="3"/>
        <v>YES</v>
      </c>
      <c r="I11" s="176">
        <v>100</v>
      </c>
      <c r="J11" s="219" t="s">
        <v>139</v>
      </c>
      <c r="K11" s="220"/>
    </row>
    <row r="12" spans="1:11" ht="15">
      <c r="A12" s="160">
        <v>5</v>
      </c>
      <c r="B12" s="10">
        <v>0.5</v>
      </c>
      <c r="C12" s="175">
        <v>170</v>
      </c>
      <c r="D12" s="1">
        <f t="shared" si="1"/>
        <v>85</v>
      </c>
      <c r="E12" s="11">
        <v>10</v>
      </c>
      <c r="F12" s="9">
        <v>7.97</v>
      </c>
      <c r="G12" s="1">
        <f t="shared" si="2"/>
        <v>25.651868523877951</v>
      </c>
      <c r="H12" s="12" t="str">
        <f t="shared" si="3"/>
        <v>YES</v>
      </c>
      <c r="I12" s="176">
        <v>100</v>
      </c>
      <c r="J12" s="219" t="s">
        <v>139</v>
      </c>
      <c r="K12" s="220"/>
    </row>
    <row r="13" spans="1:11" ht="15">
      <c r="A13" s="160">
        <v>6</v>
      </c>
      <c r="B13" s="10">
        <v>0.62</v>
      </c>
      <c r="C13" s="175">
        <v>170</v>
      </c>
      <c r="D13" s="1">
        <f t="shared" si="1"/>
        <v>105.4</v>
      </c>
      <c r="E13" s="11">
        <v>10.5</v>
      </c>
      <c r="F13" s="9">
        <v>7.93</v>
      </c>
      <c r="G13" s="1">
        <f t="shared" si="2"/>
        <v>24.795705296279536</v>
      </c>
      <c r="H13" s="12" t="str">
        <f t="shared" si="3"/>
        <v>YES</v>
      </c>
      <c r="I13" s="176">
        <v>100</v>
      </c>
      <c r="J13" s="219" t="s">
        <v>139</v>
      </c>
      <c r="K13" s="220"/>
    </row>
    <row r="14" spans="1:11" ht="15">
      <c r="A14" s="160">
        <v>7</v>
      </c>
      <c r="B14" s="10">
        <v>0.63</v>
      </c>
      <c r="C14" s="175">
        <v>170</v>
      </c>
      <c r="D14" s="1">
        <f t="shared" si="1"/>
        <v>107.1</v>
      </c>
      <c r="E14" s="11">
        <v>10.1</v>
      </c>
      <c r="F14" s="9">
        <v>7.96</v>
      </c>
      <c r="G14" s="1">
        <f t="shared" si="2"/>
        <v>25.771246311162294</v>
      </c>
      <c r="H14" s="12" t="str">
        <f t="shared" si="3"/>
        <v>YES</v>
      </c>
      <c r="I14" s="176">
        <v>100</v>
      </c>
      <c r="J14" s="219" t="s">
        <v>139</v>
      </c>
      <c r="K14" s="220"/>
    </row>
    <row r="15" spans="1:11" ht="15">
      <c r="A15" s="160">
        <v>8</v>
      </c>
      <c r="B15" s="10">
        <v>0.53</v>
      </c>
      <c r="C15" s="175">
        <v>170</v>
      </c>
      <c r="D15" s="1">
        <f t="shared" si="1"/>
        <v>90.100000000000009</v>
      </c>
      <c r="E15" s="11">
        <v>10</v>
      </c>
      <c r="F15" s="9">
        <v>7.88</v>
      </c>
      <c r="G15" s="1">
        <f t="shared" si="2"/>
        <v>24.927612004473474</v>
      </c>
      <c r="H15" s="12" t="str">
        <f t="shared" si="3"/>
        <v>YES</v>
      </c>
      <c r="I15" s="176">
        <v>100</v>
      </c>
      <c r="J15" s="219" t="s">
        <v>139</v>
      </c>
      <c r="K15" s="220"/>
    </row>
    <row r="16" spans="1:11" ht="15">
      <c r="A16" s="160">
        <v>9</v>
      </c>
      <c r="B16" s="10">
        <v>0.66</v>
      </c>
      <c r="C16" s="175">
        <v>170</v>
      </c>
      <c r="D16" s="1">
        <f t="shared" si="1"/>
        <v>112.2</v>
      </c>
      <c r="E16" s="11">
        <v>10.3</v>
      </c>
      <c r="F16" s="9">
        <v>7.75</v>
      </c>
      <c r="G16" s="1">
        <f t="shared" si="2"/>
        <v>23.68069441713854</v>
      </c>
      <c r="H16" s="12" t="str">
        <f t="shared" si="3"/>
        <v>YES</v>
      </c>
      <c r="I16" s="176">
        <v>100</v>
      </c>
      <c r="J16" s="219" t="s">
        <v>139</v>
      </c>
      <c r="K16" s="220"/>
    </row>
    <row r="17" spans="1:11" ht="15">
      <c r="A17" s="160">
        <v>10</v>
      </c>
      <c r="B17" s="10">
        <v>0.72</v>
      </c>
      <c r="C17" s="175">
        <v>170</v>
      </c>
      <c r="D17" s="1">
        <f t="shared" si="1"/>
        <v>122.39999999999999</v>
      </c>
      <c r="E17" s="11">
        <v>10.9</v>
      </c>
      <c r="F17" s="9">
        <v>7.6</v>
      </c>
      <c r="G17" s="1">
        <f t="shared" si="2"/>
        <v>21.733490521005983</v>
      </c>
      <c r="H17" s="12" t="str">
        <f t="shared" si="3"/>
        <v>YES</v>
      </c>
      <c r="I17" s="176">
        <v>100</v>
      </c>
      <c r="J17" s="219" t="s">
        <v>139</v>
      </c>
      <c r="K17" s="220"/>
    </row>
    <row r="18" spans="1:11" ht="15">
      <c r="A18" s="160">
        <v>11</v>
      </c>
      <c r="B18" s="10">
        <v>0.69</v>
      </c>
      <c r="C18" s="175">
        <v>170</v>
      </c>
      <c r="D18" s="1">
        <f t="shared" si="1"/>
        <v>117.3</v>
      </c>
      <c r="E18" s="11">
        <v>10.9</v>
      </c>
      <c r="F18" s="9">
        <v>7.53</v>
      </c>
      <c r="G18" s="1">
        <f t="shared" si="2"/>
        <v>21.135151557435691</v>
      </c>
      <c r="H18" s="12" t="str">
        <f t="shared" si="3"/>
        <v>YES</v>
      </c>
      <c r="I18" s="176">
        <v>100</v>
      </c>
      <c r="J18" s="219" t="s">
        <v>139</v>
      </c>
      <c r="K18" s="220"/>
    </row>
    <row r="19" spans="1:11" ht="15">
      <c r="A19" s="160">
        <v>12</v>
      </c>
      <c r="B19" s="10">
        <v>0.66</v>
      </c>
      <c r="C19" s="175">
        <v>170</v>
      </c>
      <c r="D19" s="1">
        <f t="shared" si="1"/>
        <v>112.2</v>
      </c>
      <c r="E19" s="11">
        <v>11.8</v>
      </c>
      <c r="F19" s="9">
        <v>7.3</v>
      </c>
      <c r="G19" s="1">
        <f t="shared" si="2"/>
        <v>18.341014417837208</v>
      </c>
      <c r="H19" s="12" t="str">
        <f t="shared" si="3"/>
        <v>YES</v>
      </c>
      <c r="I19" s="176">
        <v>100</v>
      </c>
      <c r="J19" s="219" t="s">
        <v>139</v>
      </c>
      <c r="K19" s="220"/>
    </row>
    <row r="20" spans="1:11" ht="15">
      <c r="A20" s="160">
        <v>13</v>
      </c>
      <c r="B20" s="10">
        <v>0.64</v>
      </c>
      <c r="C20" s="175">
        <v>170</v>
      </c>
      <c r="D20" s="1">
        <f t="shared" si="1"/>
        <v>108.8</v>
      </c>
      <c r="E20" s="11">
        <v>10.9</v>
      </c>
      <c r="F20" s="9">
        <v>7.4</v>
      </c>
      <c r="G20" s="1">
        <f t="shared" si="2"/>
        <v>20.084780791173817</v>
      </c>
      <c r="H20" s="12" t="str">
        <f t="shared" si="3"/>
        <v>YES</v>
      </c>
      <c r="I20" s="176">
        <v>100</v>
      </c>
      <c r="J20" s="219" t="s">
        <v>139</v>
      </c>
      <c r="K20" s="220"/>
    </row>
    <row r="21" spans="1:11" ht="15">
      <c r="A21" s="160">
        <v>14</v>
      </c>
      <c r="B21" s="10">
        <v>0.6</v>
      </c>
      <c r="C21" s="175">
        <v>170</v>
      </c>
      <c r="D21" s="1">
        <f t="shared" si="1"/>
        <v>102</v>
      </c>
      <c r="E21" s="11">
        <v>11.1</v>
      </c>
      <c r="F21" s="9">
        <v>7.71</v>
      </c>
      <c r="G21" s="1">
        <f t="shared" si="2"/>
        <v>21.993918620405783</v>
      </c>
      <c r="H21" s="12" t="str">
        <f t="shared" si="3"/>
        <v>YES</v>
      </c>
      <c r="I21" s="176">
        <v>100</v>
      </c>
      <c r="J21" s="219" t="s">
        <v>139</v>
      </c>
      <c r="K21" s="220"/>
    </row>
    <row r="22" spans="1:11" ht="15">
      <c r="A22" s="160">
        <v>15</v>
      </c>
      <c r="B22" s="10">
        <v>0.56999999999999995</v>
      </c>
      <c r="C22" s="175">
        <v>170</v>
      </c>
      <c r="D22" s="1">
        <f t="shared" si="1"/>
        <v>96.899999999999991</v>
      </c>
      <c r="E22" s="11">
        <v>11.2</v>
      </c>
      <c r="F22" s="9">
        <v>7.93</v>
      </c>
      <c r="G22" s="1">
        <f t="shared" si="2"/>
        <v>23.531788837462159</v>
      </c>
      <c r="H22" s="12" t="str">
        <f t="shared" si="3"/>
        <v>YES</v>
      </c>
      <c r="I22" s="176">
        <v>100</v>
      </c>
      <c r="J22" s="219" t="s">
        <v>139</v>
      </c>
      <c r="K22" s="220"/>
    </row>
    <row r="23" spans="1:11" ht="15">
      <c r="A23" s="160">
        <v>16</v>
      </c>
      <c r="B23" s="10">
        <v>0.62</v>
      </c>
      <c r="C23" s="175">
        <v>170</v>
      </c>
      <c r="D23" s="1">
        <f t="shared" si="1"/>
        <v>105.4</v>
      </c>
      <c r="E23" s="11">
        <v>13.1</v>
      </c>
      <c r="F23" s="9">
        <v>7.67</v>
      </c>
      <c r="G23" s="1">
        <f t="shared" si="2"/>
        <v>18.970414589446815</v>
      </c>
      <c r="H23" s="12" t="str">
        <f t="shared" si="3"/>
        <v>YES</v>
      </c>
      <c r="I23" s="176">
        <v>100</v>
      </c>
      <c r="J23" s="219" t="s">
        <v>139</v>
      </c>
      <c r="K23" s="220"/>
    </row>
    <row r="24" spans="1:11" ht="15">
      <c r="A24" s="160">
        <v>17</v>
      </c>
      <c r="B24" s="10">
        <v>0.57999999999999996</v>
      </c>
      <c r="C24" s="175">
        <v>170</v>
      </c>
      <c r="D24" s="1">
        <f t="shared" si="1"/>
        <v>98.6</v>
      </c>
      <c r="E24" s="11">
        <v>12.2</v>
      </c>
      <c r="F24" s="9">
        <v>7.51</v>
      </c>
      <c r="G24" s="1">
        <f t="shared" si="2"/>
        <v>19.045138487108144</v>
      </c>
      <c r="H24" s="12" t="str">
        <f t="shared" si="3"/>
        <v>YES</v>
      </c>
      <c r="I24" s="176">
        <v>100</v>
      </c>
      <c r="J24" s="219" t="s">
        <v>139</v>
      </c>
      <c r="K24" s="220"/>
    </row>
    <row r="25" spans="1:11" ht="15">
      <c r="A25" s="160">
        <v>18</v>
      </c>
      <c r="B25" s="10">
        <v>0.5</v>
      </c>
      <c r="C25" s="175">
        <v>170</v>
      </c>
      <c r="D25" s="1">
        <f t="shared" si="1"/>
        <v>85</v>
      </c>
      <c r="E25" s="11">
        <v>10.3</v>
      </c>
      <c r="F25" s="9">
        <v>7.46</v>
      </c>
      <c r="G25" s="1">
        <f t="shared" si="2"/>
        <v>20.999105004458514</v>
      </c>
      <c r="H25" s="12" t="str">
        <f t="shared" si="3"/>
        <v>YES</v>
      </c>
      <c r="I25" s="176">
        <v>100</v>
      </c>
      <c r="J25" s="219" t="s">
        <v>139</v>
      </c>
      <c r="K25" s="220"/>
    </row>
    <row r="26" spans="1:11" ht="15">
      <c r="A26" s="160">
        <v>19</v>
      </c>
      <c r="B26" s="10">
        <v>0.49</v>
      </c>
      <c r="C26" s="175">
        <v>170</v>
      </c>
      <c r="D26" s="1">
        <f t="shared" si="1"/>
        <v>83.3</v>
      </c>
      <c r="E26" s="11">
        <v>10.8</v>
      </c>
      <c r="F26" s="9">
        <v>7.6</v>
      </c>
      <c r="G26" s="1">
        <f t="shared" si="2"/>
        <v>21.317241198521149</v>
      </c>
      <c r="H26" s="12" t="str">
        <f t="shared" si="3"/>
        <v>YES</v>
      </c>
      <c r="I26" s="176">
        <v>100</v>
      </c>
      <c r="J26" s="219" t="s">
        <v>139</v>
      </c>
      <c r="K26" s="220"/>
    </row>
    <row r="27" spans="1:11" ht="15">
      <c r="A27" s="160">
        <v>20</v>
      </c>
      <c r="B27" s="10">
        <v>0.49</v>
      </c>
      <c r="C27" s="175">
        <v>170</v>
      </c>
      <c r="D27" s="1">
        <f t="shared" si="1"/>
        <v>83.3</v>
      </c>
      <c r="E27" s="11">
        <v>10.8</v>
      </c>
      <c r="F27" s="9">
        <v>7.78</v>
      </c>
      <c r="G27" s="1">
        <f t="shared" si="2"/>
        <v>22.709678281390556</v>
      </c>
      <c r="H27" s="12" t="str">
        <f t="shared" si="3"/>
        <v>YES</v>
      </c>
      <c r="I27" s="176">
        <v>100</v>
      </c>
      <c r="J27" s="219" t="s">
        <v>139</v>
      </c>
      <c r="K27" s="220"/>
    </row>
    <row r="28" spans="1:11" ht="15">
      <c r="A28" s="160">
        <v>21</v>
      </c>
      <c r="B28" s="10">
        <v>0.44</v>
      </c>
      <c r="C28" s="175">
        <v>170</v>
      </c>
      <c r="D28" s="1">
        <f t="shared" si="1"/>
        <v>74.8</v>
      </c>
      <c r="E28" s="11">
        <v>10.3</v>
      </c>
      <c r="F28" s="9">
        <v>7.5</v>
      </c>
      <c r="G28" s="1">
        <f t="shared" si="2"/>
        <v>21.151893084077578</v>
      </c>
      <c r="H28" s="12" t="str">
        <f t="shared" si="3"/>
        <v>YES</v>
      </c>
      <c r="I28" s="176">
        <v>100</v>
      </c>
      <c r="J28" s="219" t="s">
        <v>139</v>
      </c>
      <c r="K28" s="220"/>
    </row>
    <row r="29" spans="1:11" ht="15">
      <c r="A29" s="160">
        <v>22</v>
      </c>
      <c r="B29" s="10">
        <v>0.51</v>
      </c>
      <c r="C29" s="175">
        <v>170</v>
      </c>
      <c r="D29" s="1">
        <f t="shared" si="1"/>
        <v>86.7</v>
      </c>
      <c r="E29" s="11">
        <v>10.199999999999999</v>
      </c>
      <c r="F29" s="9">
        <v>7.58</v>
      </c>
      <c r="G29" s="1">
        <f t="shared" si="2"/>
        <v>22.07118287144942</v>
      </c>
      <c r="H29" s="12" t="str">
        <f t="shared" si="3"/>
        <v>YES</v>
      </c>
      <c r="I29" s="176">
        <v>100</v>
      </c>
      <c r="J29" s="219" t="s">
        <v>139</v>
      </c>
      <c r="K29" s="220"/>
    </row>
    <row r="30" spans="1:11" ht="15">
      <c r="A30" s="160">
        <v>23</v>
      </c>
      <c r="B30" s="10">
        <v>0.4</v>
      </c>
      <c r="C30" s="175">
        <v>170</v>
      </c>
      <c r="D30" s="1">
        <f t="shared" si="1"/>
        <v>68</v>
      </c>
      <c r="E30" s="11">
        <v>9.8000000000000007</v>
      </c>
      <c r="F30" s="9">
        <v>7.92</v>
      </c>
      <c r="G30" s="1">
        <f t="shared" si="2"/>
        <v>25.247095835466897</v>
      </c>
      <c r="H30" s="12" t="str">
        <f t="shared" si="3"/>
        <v>YES</v>
      </c>
      <c r="I30" s="176">
        <v>100</v>
      </c>
      <c r="J30" s="219" t="s">
        <v>139</v>
      </c>
      <c r="K30" s="220"/>
    </row>
    <row r="31" spans="1:11" ht="15">
      <c r="A31" s="160">
        <v>24</v>
      </c>
      <c r="B31" s="10">
        <v>0.51</v>
      </c>
      <c r="C31" s="175">
        <v>170</v>
      </c>
      <c r="D31" s="1">
        <f t="shared" si="1"/>
        <v>86.7</v>
      </c>
      <c r="E31" s="11">
        <v>10.8</v>
      </c>
      <c r="F31" s="9">
        <v>7.62</v>
      </c>
      <c r="G31" s="1">
        <f t="shared" si="2"/>
        <v>21.515616413130189</v>
      </c>
      <c r="H31" s="12" t="str">
        <f t="shared" si="3"/>
        <v>YES</v>
      </c>
      <c r="I31" s="176">
        <v>100</v>
      </c>
      <c r="J31" s="219" t="s">
        <v>139</v>
      </c>
      <c r="K31" s="220"/>
    </row>
    <row r="32" spans="1:11" ht="15">
      <c r="A32" s="160">
        <v>25</v>
      </c>
      <c r="B32" s="10">
        <v>0.47</v>
      </c>
      <c r="C32" s="175">
        <v>170</v>
      </c>
      <c r="D32" s="1">
        <f t="shared" si="1"/>
        <v>79.899999999999991</v>
      </c>
      <c r="E32" s="11">
        <v>9.8000000000000007</v>
      </c>
      <c r="F32" s="9">
        <v>7.61</v>
      </c>
      <c r="G32" s="1">
        <f t="shared" si="2"/>
        <v>22.799856182855102</v>
      </c>
      <c r="H32" s="12" t="str">
        <f t="shared" si="3"/>
        <v>YES</v>
      </c>
      <c r="I32" s="176">
        <v>100</v>
      </c>
      <c r="J32" s="219" t="s">
        <v>139</v>
      </c>
      <c r="K32" s="220"/>
    </row>
    <row r="33" spans="1:11" ht="15">
      <c r="A33" s="160">
        <v>26</v>
      </c>
      <c r="B33" s="10">
        <v>0.52</v>
      </c>
      <c r="C33" s="175">
        <v>170</v>
      </c>
      <c r="D33" s="1">
        <f t="shared" si="1"/>
        <v>88.4</v>
      </c>
      <c r="E33" s="11">
        <v>10.3</v>
      </c>
      <c r="F33" s="9">
        <v>7.7</v>
      </c>
      <c r="G33" s="1">
        <f t="shared" si="2"/>
        <v>22.898531438241331</v>
      </c>
      <c r="H33" s="12" t="str">
        <f t="shared" si="3"/>
        <v>YES</v>
      </c>
      <c r="I33" s="176">
        <v>100</v>
      </c>
      <c r="J33" s="219" t="s">
        <v>139</v>
      </c>
      <c r="K33" s="220"/>
    </row>
    <row r="34" spans="1:11" ht="15">
      <c r="A34" s="160">
        <v>27</v>
      </c>
      <c r="B34" s="10">
        <v>0.6</v>
      </c>
      <c r="C34" s="175">
        <v>170</v>
      </c>
      <c r="D34" s="1">
        <f t="shared" si="1"/>
        <v>102</v>
      </c>
      <c r="E34" s="11">
        <v>10.6</v>
      </c>
      <c r="F34" s="9">
        <v>7.48</v>
      </c>
      <c r="G34" s="1">
        <f t="shared" si="2"/>
        <v>20.9685440909549</v>
      </c>
      <c r="H34" s="12" t="str">
        <f t="shared" si="3"/>
        <v>YES</v>
      </c>
      <c r="I34" s="176">
        <v>100</v>
      </c>
      <c r="J34" s="219" t="s">
        <v>139</v>
      </c>
      <c r="K34" s="220"/>
    </row>
    <row r="35" spans="1:11" ht="15">
      <c r="A35" s="160">
        <v>28</v>
      </c>
      <c r="B35" s="10">
        <v>0.54</v>
      </c>
      <c r="C35" s="175">
        <v>170</v>
      </c>
      <c r="D35" s="1">
        <f t="shared" si="1"/>
        <v>91.800000000000011</v>
      </c>
      <c r="E35" s="11">
        <v>10.5</v>
      </c>
      <c r="F35" s="9">
        <v>7.92</v>
      </c>
      <c r="G35" s="1">
        <f t="shared" si="2"/>
        <v>24.482904112544855</v>
      </c>
      <c r="H35" s="12" t="str">
        <f t="shared" si="3"/>
        <v>YES</v>
      </c>
      <c r="I35" s="176">
        <v>100</v>
      </c>
      <c r="J35" s="219" t="s">
        <v>139</v>
      </c>
      <c r="K35" s="220"/>
    </row>
    <row r="36" spans="1:11" ht="15">
      <c r="A36" s="160">
        <v>29</v>
      </c>
      <c r="B36" s="10">
        <v>0.53</v>
      </c>
      <c r="C36" s="175">
        <v>170</v>
      </c>
      <c r="D36" s="1">
        <f t="shared" si="1"/>
        <v>90.100000000000009</v>
      </c>
      <c r="E36" s="11">
        <v>10.3</v>
      </c>
      <c r="F36" s="9">
        <v>7.88</v>
      </c>
      <c r="G36" s="1">
        <f t="shared" si="2"/>
        <v>24.433534588264269</v>
      </c>
      <c r="H36" s="12" t="str">
        <f t="shared" si="3"/>
        <v>YES</v>
      </c>
      <c r="I36" s="176">
        <v>100</v>
      </c>
      <c r="J36" s="219" t="s">
        <v>139</v>
      </c>
      <c r="K36" s="220"/>
    </row>
    <row r="37" spans="1:11" ht="15">
      <c r="A37" s="160">
        <v>30</v>
      </c>
      <c r="B37" s="10">
        <v>0.52</v>
      </c>
      <c r="C37" s="175">
        <v>170</v>
      </c>
      <c r="D37" s="1">
        <f t="shared" si="1"/>
        <v>88.4</v>
      </c>
      <c r="E37" s="11">
        <v>10.6</v>
      </c>
      <c r="F37" s="9">
        <v>7.87</v>
      </c>
      <c r="G37" s="1">
        <f t="shared" si="2"/>
        <v>23.83823587810673</v>
      </c>
      <c r="H37" s="12" t="str">
        <f t="shared" si="3"/>
        <v>YES</v>
      </c>
      <c r="I37" s="176">
        <v>100</v>
      </c>
      <c r="J37" s="219" t="s">
        <v>139</v>
      </c>
      <c r="K37" s="220"/>
    </row>
    <row r="38" spans="1:11" ht="15">
      <c r="A38" s="160">
        <v>31</v>
      </c>
      <c r="B38" s="10">
        <v>0.62</v>
      </c>
      <c r="C38" s="175">
        <v>170</v>
      </c>
      <c r="D38" s="1">
        <f>IF(B38="","",B38*C38)</f>
        <v>105.4</v>
      </c>
      <c r="E38" s="11">
        <v>10.7</v>
      </c>
      <c r="F38" s="9">
        <v>7.68</v>
      </c>
      <c r="G38" s="1">
        <f>IF(B38="","",IF(E38&lt;12.5,(0.353*$I$4)*(12.006+EXP(2.46-0.073*E38+0.125*B38+0.389*F38)),(0.361*$I$4)*(-2.261+EXP(2.69-0.065*E38+0.111*B38+0.361*F38))))</f>
        <v>22.396025717458624</v>
      </c>
      <c r="H38" s="12" t="str">
        <f>IF(D38="","",IF(D38&gt;=G38,"YES","NO"))</f>
        <v>YES</v>
      </c>
      <c r="I38" s="176">
        <v>100</v>
      </c>
      <c r="J38" s="219" t="s">
        <v>139</v>
      </c>
      <c r="K38" s="220"/>
    </row>
    <row r="39" spans="1:11" ht="7.5" customHeight="1">
      <c r="A39" s="31"/>
      <c r="B39" s="98"/>
      <c r="C39" s="99"/>
      <c r="D39" s="6"/>
      <c r="E39" s="100"/>
      <c r="F39" s="101"/>
      <c r="G39" s="6"/>
      <c r="H39" s="4"/>
      <c r="I39" s="102"/>
      <c r="J39" s="103"/>
      <c r="K39" s="104"/>
    </row>
    <row r="40" spans="1:11" ht="20.25">
      <c r="A40" s="28" t="s">
        <v>100</v>
      </c>
      <c r="B40" s="4"/>
      <c r="C40" s="4"/>
      <c r="D40" s="5"/>
      <c r="E40" s="6"/>
      <c r="F40" s="7"/>
      <c r="G40" s="6"/>
      <c r="H40" s="69"/>
    </row>
    <row r="41" spans="1:11" ht="7.5" customHeight="1">
      <c r="A41" s="28"/>
      <c r="B41" s="4"/>
      <c r="C41" s="4"/>
      <c r="D41" s="5"/>
      <c r="E41" s="6"/>
      <c r="F41" s="7"/>
      <c r="G41" s="6"/>
      <c r="H41" s="69"/>
      <c r="K41" s="58"/>
    </row>
    <row r="42" spans="1:11" ht="18.75">
      <c r="A42" s="112" t="s">
        <v>80</v>
      </c>
      <c r="B42" s="4"/>
      <c r="C42" s="4"/>
      <c r="D42" s="5"/>
      <c r="E42" s="6"/>
      <c r="F42" s="7"/>
      <c r="G42" s="6"/>
      <c r="H42" s="69"/>
      <c r="K42" s="58"/>
    </row>
    <row r="43" spans="1:11" ht="15.75">
      <c r="B43" s="54" t="s">
        <v>79</v>
      </c>
      <c r="C43" s="28" t="s">
        <v>58</v>
      </c>
      <c r="D43" s="5"/>
      <c r="E43" s="6"/>
      <c r="F43" s="7"/>
      <c r="G43" s="6"/>
      <c r="H43" s="69"/>
      <c r="K43" s="58"/>
    </row>
    <row r="44" spans="1:11" ht="15.75" customHeight="1">
      <c r="B44" s="54"/>
      <c r="C44" s="31" t="s">
        <v>59</v>
      </c>
      <c r="H44" s="72"/>
      <c r="I44" s="72"/>
    </row>
    <row r="45" spans="1:11" ht="12.75" customHeight="1">
      <c r="B45" s="54"/>
      <c r="C45" s="31" t="s">
        <v>60</v>
      </c>
      <c r="K45" s="58"/>
    </row>
    <row r="46" spans="1:11" ht="12.75" customHeight="1">
      <c r="B46" s="54" t="s">
        <v>78</v>
      </c>
      <c r="C46" s="174" t="s">
        <v>61</v>
      </c>
      <c r="K46" s="29"/>
    </row>
    <row r="47" spans="1:11" ht="15.75">
      <c r="B47" s="54" t="s">
        <v>77</v>
      </c>
      <c r="C47" s="53" t="s">
        <v>62</v>
      </c>
      <c r="K47" s="111" t="s">
        <v>56</v>
      </c>
    </row>
  </sheetData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8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87" orientation="portrait" r:id="rId2"/>
  <headerFooter>
    <oddHeader>&amp;C&amp;"Arial,Bold"&amp;14&amp;K0070C0OHA-DWS</oddHeader>
    <oddFooter>&amp;R&amp;8Revised 7/31/2023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08" t="s">
        <v>54</v>
      </c>
      <c r="H1" s="107"/>
      <c r="K1" s="120"/>
    </row>
    <row r="2" spans="1:22">
      <c r="H2" s="107"/>
    </row>
    <row r="3" spans="1:22" ht="15">
      <c r="A3" s="96" t="s">
        <v>52</v>
      </c>
    </row>
    <row r="4" spans="1:22" ht="14.2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0" t="s">
        <v>63</v>
      </c>
    </row>
    <row r="9" spans="1:22" ht="14.25">
      <c r="A9" s="93"/>
      <c r="K9" s="117"/>
    </row>
    <row r="10" spans="1:22" ht="3" customHeight="1">
      <c r="A10" s="70"/>
      <c r="B10" s="87"/>
      <c r="C10" s="87"/>
      <c r="D10" s="87"/>
      <c r="E10" s="87"/>
      <c r="F10" s="87"/>
      <c r="G10" s="87"/>
      <c r="H10" s="87"/>
      <c r="I10" s="87"/>
      <c r="J10" s="71"/>
      <c r="K10" s="117"/>
    </row>
    <row r="11" spans="1:22">
      <c r="K11" s="117"/>
    </row>
    <row r="12" spans="1:22" ht="16.5">
      <c r="A12" s="123" t="s">
        <v>69</v>
      </c>
      <c r="B12" s="80"/>
      <c r="C12" s="124"/>
      <c r="D12" s="124"/>
      <c r="E12" s="80"/>
      <c r="F12" s="80"/>
      <c r="G12" s="80"/>
      <c r="H12" s="80"/>
      <c r="I12" s="80"/>
      <c r="J12" s="80"/>
      <c r="K12" s="117"/>
    </row>
    <row r="13" spans="1:22" ht="18.75">
      <c r="A13" s="125" t="s">
        <v>106</v>
      </c>
      <c r="B13" s="80"/>
      <c r="C13" s="124"/>
      <c r="D13" s="124"/>
      <c r="E13" s="80"/>
      <c r="F13" s="80"/>
      <c r="G13" s="80"/>
      <c r="H13" s="80"/>
      <c r="I13" s="80"/>
      <c r="J13" s="80"/>
      <c r="K13" s="117"/>
    </row>
    <row r="14" spans="1:22" ht="18.75">
      <c r="A14" s="125" t="s">
        <v>107</v>
      </c>
      <c r="B14" s="80"/>
      <c r="C14" s="124"/>
      <c r="D14" s="124"/>
      <c r="E14" s="80"/>
      <c r="F14" s="80"/>
      <c r="G14" s="80"/>
      <c r="H14" s="80"/>
      <c r="I14" s="80"/>
      <c r="J14" s="80"/>
      <c r="K14" s="118"/>
    </row>
    <row r="15" spans="1:22" ht="18.75">
      <c r="A15" s="125" t="s">
        <v>119</v>
      </c>
      <c r="B15" s="80"/>
      <c r="C15" s="124"/>
      <c r="D15" s="124"/>
      <c r="E15" s="80"/>
      <c r="F15" s="80"/>
      <c r="G15" s="80"/>
      <c r="H15" s="80"/>
      <c r="I15" s="80"/>
      <c r="J15" s="80"/>
      <c r="K15" s="118"/>
    </row>
    <row r="16" spans="1:22" ht="18.75">
      <c r="A16" s="125" t="s">
        <v>74</v>
      </c>
      <c r="B16" s="80"/>
      <c r="C16" s="124"/>
      <c r="D16" s="124"/>
      <c r="E16" s="80"/>
      <c r="F16" s="80"/>
      <c r="G16" s="80"/>
      <c r="H16" s="80"/>
      <c r="I16" s="80"/>
      <c r="J16" s="80"/>
      <c r="K16" s="118"/>
    </row>
    <row r="17" spans="1:11" ht="14.25">
      <c r="A17" s="158" t="s">
        <v>108</v>
      </c>
      <c r="B17" s="80"/>
      <c r="C17" s="124"/>
      <c r="D17" s="124"/>
      <c r="E17" s="80"/>
      <c r="F17" s="80"/>
      <c r="G17" s="80"/>
      <c r="H17" s="80"/>
      <c r="I17" s="80"/>
      <c r="J17" s="80"/>
      <c r="K17" s="118"/>
    </row>
    <row r="18" spans="1:11" ht="18.75">
      <c r="A18" s="125" t="s">
        <v>53</v>
      </c>
      <c r="B18" s="80"/>
      <c r="C18" s="124"/>
      <c r="D18" s="124"/>
      <c r="E18" s="80"/>
      <c r="F18" s="80"/>
      <c r="G18" s="80"/>
      <c r="H18" s="80"/>
      <c r="I18" s="80"/>
      <c r="J18" s="80"/>
      <c r="K18" s="118"/>
    </row>
    <row r="19" spans="1:11" ht="14.25">
      <c r="A19" s="125" t="s">
        <v>70</v>
      </c>
      <c r="B19" s="80"/>
      <c r="C19" s="124"/>
      <c r="D19" s="124"/>
      <c r="E19" s="80"/>
      <c r="F19" s="80"/>
      <c r="G19" s="80"/>
      <c r="H19" s="80"/>
      <c r="I19" s="80"/>
      <c r="J19" s="80"/>
      <c r="K19" s="118"/>
    </row>
    <row r="20" spans="1:11" ht="14.25">
      <c r="A20" s="158" t="s">
        <v>122</v>
      </c>
      <c r="B20" s="80"/>
      <c r="C20" s="124"/>
      <c r="D20" s="124"/>
      <c r="E20" s="80"/>
      <c r="F20" s="80"/>
      <c r="G20" s="80"/>
      <c r="H20" s="80"/>
      <c r="I20" s="80"/>
      <c r="J20" s="80"/>
      <c r="K20" s="118"/>
    </row>
    <row r="21" spans="1:11" ht="14.25">
      <c r="C21" s="91"/>
      <c r="D21" s="91"/>
      <c r="K21" s="117"/>
    </row>
    <row r="22" spans="1:11" ht="15">
      <c r="A22" s="127" t="s">
        <v>123</v>
      </c>
      <c r="B22" s="105"/>
      <c r="C22" s="105"/>
      <c r="D22" s="105"/>
      <c r="E22" s="79"/>
      <c r="F22" s="79"/>
      <c r="G22" s="79"/>
      <c r="H22" s="79"/>
      <c r="I22" s="79"/>
      <c r="J22" s="79"/>
      <c r="K22" s="118"/>
    </row>
    <row r="23" spans="1:11" ht="18.75">
      <c r="A23" s="106" t="s">
        <v>109</v>
      </c>
      <c r="B23" s="79"/>
      <c r="C23" s="105"/>
      <c r="D23" s="105"/>
      <c r="E23" s="79"/>
      <c r="F23" s="79"/>
      <c r="G23" s="79"/>
      <c r="H23" s="79"/>
      <c r="I23" s="79"/>
      <c r="J23" s="79"/>
      <c r="K23" s="117"/>
    </row>
    <row r="24" spans="1:11" ht="18.75">
      <c r="A24" s="106" t="s">
        <v>110</v>
      </c>
      <c r="B24" s="79"/>
      <c r="C24" s="105"/>
      <c r="D24" s="105"/>
      <c r="E24" s="79"/>
      <c r="F24" s="79"/>
      <c r="G24" s="79"/>
      <c r="H24" s="79"/>
      <c r="I24" s="79"/>
      <c r="J24" s="79"/>
      <c r="K24" s="117"/>
    </row>
    <row r="25" spans="1:11" ht="18.75">
      <c r="A25" s="106" t="s">
        <v>124</v>
      </c>
      <c r="B25" s="79"/>
      <c r="C25" s="105"/>
      <c r="D25" s="105"/>
      <c r="E25" s="79"/>
      <c r="F25" s="79"/>
      <c r="G25" s="79"/>
      <c r="H25" s="79"/>
      <c r="I25" s="79"/>
      <c r="J25" s="79"/>
      <c r="K25" s="117"/>
    </row>
    <row r="26" spans="1:11" ht="14.25">
      <c r="C26" s="91"/>
      <c r="D26" s="91"/>
    </row>
    <row r="27" spans="1:11" ht="15">
      <c r="A27" s="126" t="s">
        <v>51</v>
      </c>
      <c r="B27" s="80"/>
      <c r="C27" s="124"/>
      <c r="D27" s="124"/>
      <c r="E27" s="80"/>
      <c r="F27" s="80"/>
      <c r="G27" s="80"/>
      <c r="H27" s="80"/>
      <c r="I27" s="80"/>
      <c r="J27" s="80"/>
    </row>
    <row r="28" spans="1:11" ht="14.25">
      <c r="A28" s="125" t="s">
        <v>111</v>
      </c>
      <c r="B28" s="80"/>
      <c r="C28" s="124"/>
      <c r="D28" s="124"/>
      <c r="E28" s="80"/>
      <c r="F28" s="80"/>
      <c r="G28" s="80"/>
      <c r="H28" s="80"/>
      <c r="I28" s="80"/>
      <c r="J28" s="80"/>
    </row>
    <row r="29" spans="1:11" ht="14.25">
      <c r="A29" s="125" t="s">
        <v>112</v>
      </c>
      <c r="B29" s="80"/>
      <c r="C29" s="124"/>
      <c r="D29" s="124"/>
      <c r="E29" s="80"/>
      <c r="F29" s="80"/>
      <c r="G29" s="80"/>
      <c r="H29" s="80"/>
      <c r="I29" s="80"/>
      <c r="J29" s="80"/>
    </row>
    <row r="30" spans="1:11" ht="14.25">
      <c r="A30" s="125" t="s">
        <v>113</v>
      </c>
      <c r="B30" s="80"/>
      <c r="C30" s="124"/>
      <c r="D30" s="124"/>
      <c r="E30" s="80"/>
      <c r="F30" s="80"/>
      <c r="G30" s="80"/>
      <c r="H30" s="80"/>
      <c r="I30" s="80"/>
      <c r="J30" s="80"/>
      <c r="K30" s="117"/>
    </row>
    <row r="31" spans="1:11" ht="14.25">
      <c r="A31" s="125" t="s">
        <v>98</v>
      </c>
      <c r="B31" s="80"/>
      <c r="C31" s="80"/>
      <c r="D31" s="80"/>
      <c r="E31" s="80"/>
      <c r="F31" s="80"/>
      <c r="G31" s="80"/>
      <c r="H31" s="80"/>
      <c r="I31" s="80"/>
      <c r="J31" s="80"/>
      <c r="K31" s="117"/>
    </row>
    <row r="32" spans="1:11">
      <c r="K32" s="118"/>
    </row>
    <row r="33" spans="1:11" ht="15">
      <c r="A33" s="127" t="s">
        <v>117</v>
      </c>
      <c r="B33" s="79"/>
      <c r="C33" s="79"/>
      <c r="D33" s="79"/>
      <c r="E33" s="79"/>
      <c r="F33" s="79"/>
      <c r="G33" s="79"/>
      <c r="H33" s="79"/>
      <c r="I33" s="79"/>
      <c r="J33" s="79"/>
      <c r="K33" s="117"/>
    </row>
    <row r="34" spans="1:11" ht="14.25">
      <c r="A34" s="106" t="s">
        <v>71</v>
      </c>
      <c r="B34" s="79"/>
      <c r="C34" s="79"/>
      <c r="D34" s="79"/>
      <c r="E34" s="79"/>
      <c r="F34" s="79"/>
      <c r="G34" s="79"/>
      <c r="H34" s="79"/>
      <c r="I34" s="79"/>
      <c r="J34" s="79"/>
      <c r="K34" s="117"/>
    </row>
    <row r="35" spans="1:11" ht="14.25">
      <c r="A35" s="92"/>
      <c r="K35" s="117"/>
    </row>
    <row r="36" spans="1:11" ht="15">
      <c r="A36" s="126" t="s">
        <v>118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1" ht="14.25">
      <c r="A37" s="125" t="s">
        <v>121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1" ht="14.25">
      <c r="A38" s="91" t="s">
        <v>126</v>
      </c>
    </row>
    <row r="39" spans="1:11" ht="5.25" customHeight="1">
      <c r="A39" s="128"/>
      <c r="B39" s="87"/>
      <c r="C39" s="87"/>
      <c r="D39" s="87"/>
      <c r="E39" s="87"/>
      <c r="F39" s="87"/>
      <c r="G39" s="87"/>
      <c r="H39" s="87"/>
      <c r="I39" s="129"/>
      <c r="J39" s="71"/>
    </row>
    <row r="40" spans="1:11" ht="5.25" customHeight="1">
      <c r="A40" s="73"/>
      <c r="I40" s="119"/>
    </row>
    <row r="41" spans="1:11">
      <c r="A41" s="14"/>
      <c r="B41" s="14"/>
      <c r="C41" s="14"/>
      <c r="D41" s="14"/>
      <c r="E41" s="14"/>
      <c r="F41" s="14"/>
      <c r="G41" s="97"/>
      <c r="H41" s="14"/>
      <c r="J41" s="140" t="s">
        <v>116</v>
      </c>
    </row>
    <row r="42" spans="1:11">
      <c r="G42" s="97"/>
    </row>
    <row r="43" spans="1:11">
      <c r="G43" s="97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4" customWidth="1"/>
    <col min="2" max="2" width="19.85546875" style="14" customWidth="1"/>
    <col min="3" max="3" width="17.28515625" style="14" customWidth="1"/>
    <col min="4" max="4" width="26.85546875" style="14" customWidth="1"/>
    <col min="5" max="5" width="19.5703125" style="14" customWidth="1"/>
    <col min="6" max="6" width="18.42578125" style="14" customWidth="1"/>
    <col min="7" max="7" width="19.140625" style="14" customWidth="1"/>
    <col min="8" max="8" width="13.7109375" style="14" customWidth="1"/>
    <col min="9" max="16384" width="8.7109375" style="14"/>
  </cols>
  <sheetData>
    <row r="1" spans="1:7" ht="33" customHeight="1">
      <c r="A1" s="35" t="s">
        <v>30</v>
      </c>
      <c r="G1" s="155" t="s">
        <v>18</v>
      </c>
    </row>
    <row r="2" spans="1:7" ht="19.5" customHeight="1">
      <c r="A2" s="35" t="s">
        <v>96</v>
      </c>
    </row>
    <row r="3" spans="1:7" ht="24.6" customHeight="1">
      <c r="A3" s="156" t="s">
        <v>7</v>
      </c>
      <c r="B3" s="228" t="str">
        <f>IF('pg 1'!C2="","",'pg 1'!C2)</f>
        <v>Oceanside Cape Meares</v>
      </c>
      <c r="C3" s="228"/>
      <c r="D3" s="146"/>
      <c r="E3" s="134" t="str">
        <f>IF(B23="","",B23)</f>
        <v/>
      </c>
      <c r="F3" s="147" t="str">
        <f>IF(B25="","",(B25))</f>
        <v/>
      </c>
    </row>
    <row r="4" spans="1:7" ht="24.6" customHeight="1">
      <c r="A4" s="156" t="s">
        <v>9</v>
      </c>
      <c r="B4" s="161" t="str">
        <f>IF('pg 1'!C3="","",'pg 1'!C3)</f>
        <v>00882</v>
      </c>
      <c r="C4" s="157" t="str">
        <f>IF(B4="","",(HYPERLINK("https://yourwater.oregon.gov/inventory.php?pwsno="&amp;B4,B4&amp;" Water System Profile on DataOnline")))</f>
        <v>00882 Water System Profile on DataOnline</v>
      </c>
      <c r="D4" s="145"/>
      <c r="E4" s="139"/>
      <c r="F4" s="134"/>
    </row>
    <row r="5" spans="1:7" ht="24.6" customHeight="1">
      <c r="A5" s="156" t="s">
        <v>10</v>
      </c>
      <c r="B5" s="161" t="str">
        <f>IF('pg 1'!C4="","",'pg 1'!C4)</f>
        <v>A</v>
      </c>
      <c r="C5" s="30" t="s">
        <v>94</v>
      </c>
      <c r="D5" s="53" t="s">
        <v>93</v>
      </c>
      <c r="E5" s="134"/>
      <c r="F5" s="134"/>
    </row>
    <row r="6" spans="1:7" ht="24.6" customHeight="1">
      <c r="A6" s="156" t="s">
        <v>1</v>
      </c>
      <c r="B6" s="161" t="str">
        <f>IF('pg 1'!G1="","",'pg 1'!G1)</f>
        <v>Tillamook</v>
      </c>
      <c r="C6" s="30" t="s">
        <v>91</v>
      </c>
      <c r="D6" s="53" t="s">
        <v>92</v>
      </c>
      <c r="E6" s="134"/>
      <c r="F6" s="134"/>
    </row>
    <row r="7" spans="1:7" ht="24.6" customHeight="1">
      <c r="A7" s="156" t="s">
        <v>11</v>
      </c>
      <c r="B7" s="162" t="str">
        <f>IF('pg 1'!G2="","",'pg 1'!G2)</f>
        <v>January, 2026</v>
      </c>
      <c r="C7" s="16"/>
      <c r="D7" s="25"/>
      <c r="E7" s="25"/>
      <c r="F7" s="25"/>
    </row>
    <row r="8" spans="1:7" ht="24.6" customHeight="1">
      <c r="A8" s="16"/>
      <c r="B8" s="24"/>
      <c r="C8" s="16"/>
      <c r="D8" s="25"/>
      <c r="E8" s="25"/>
      <c r="F8" s="25"/>
    </row>
    <row r="9" spans="1:7" ht="30.95" customHeight="1">
      <c r="A9" s="226" t="s">
        <v>23</v>
      </c>
      <c r="B9" s="227"/>
      <c r="C9" s="26"/>
      <c r="D9" s="136" t="s">
        <v>97</v>
      </c>
      <c r="E9" s="27">
        <f>'pg 1'!E8</f>
        <v>7.1999999999999995E-2</v>
      </c>
      <c r="F9" s="137" t="s">
        <v>19</v>
      </c>
      <c r="G9" s="27">
        <f>'pg 1'!F8</f>
        <v>4</v>
      </c>
    </row>
    <row r="10" spans="1:7" ht="93" customHeight="1">
      <c r="A10" s="135" t="s">
        <v>12</v>
      </c>
      <c r="B10" s="135" t="s">
        <v>90</v>
      </c>
      <c r="C10" s="17" t="s">
        <v>37</v>
      </c>
      <c r="D10" s="135" t="s">
        <v>13</v>
      </c>
      <c r="E10" s="135" t="s">
        <v>89</v>
      </c>
      <c r="F10" s="17" t="s">
        <v>38</v>
      </c>
      <c r="G10" s="17" t="s">
        <v>39</v>
      </c>
    </row>
    <row r="11" spans="1:7" ht="26.1" customHeight="1">
      <c r="A11" s="18"/>
      <c r="B11" s="19"/>
      <c r="C11" s="20"/>
      <c r="D11" s="19"/>
      <c r="E11" s="20"/>
      <c r="F11" s="20"/>
      <c r="G11" s="20"/>
    </row>
    <row r="12" spans="1:7" ht="26.1" customHeight="1">
      <c r="A12" s="18"/>
      <c r="B12" s="19"/>
      <c r="C12" s="20"/>
      <c r="D12" s="19"/>
      <c r="E12" s="20"/>
      <c r="F12" s="20"/>
      <c r="G12" s="20"/>
    </row>
    <row r="13" spans="1:7" ht="26.1" customHeight="1">
      <c r="A13" s="18"/>
      <c r="B13" s="19"/>
      <c r="C13" s="20"/>
      <c r="D13" s="19"/>
      <c r="E13" s="20"/>
      <c r="F13" s="20"/>
      <c r="G13" s="20"/>
    </row>
    <row r="14" spans="1:7" ht="26.1" customHeight="1">
      <c r="A14" s="18"/>
      <c r="B14" s="19"/>
      <c r="C14" s="20"/>
      <c r="D14" s="19"/>
      <c r="E14" s="20"/>
      <c r="F14" s="20"/>
      <c r="G14" s="20"/>
    </row>
    <row r="15" spans="1:7" ht="26.1" customHeight="1">
      <c r="A15" s="18"/>
      <c r="B15" s="19"/>
      <c r="C15" s="20"/>
      <c r="D15" s="19"/>
      <c r="E15" s="20"/>
      <c r="F15" s="20"/>
      <c r="G15" s="20"/>
    </row>
    <row r="16" spans="1:7" ht="26.1" customHeight="1">
      <c r="A16" s="18"/>
      <c r="B16" s="19"/>
      <c r="C16" s="20"/>
      <c r="D16" s="19"/>
      <c r="E16" s="20"/>
      <c r="F16" s="20"/>
      <c r="G16" s="20"/>
    </row>
    <row r="17" spans="1:7" ht="26.1" customHeight="1">
      <c r="A17" s="152"/>
      <c r="B17" s="153"/>
      <c r="C17" s="154"/>
      <c r="D17" s="153"/>
      <c r="E17" s="154"/>
      <c r="F17" s="154"/>
      <c r="G17" s="154"/>
    </row>
    <row r="18" spans="1:7" ht="31.5" customHeight="1">
      <c r="A18" s="21" t="s">
        <v>14</v>
      </c>
      <c r="B18" s="22"/>
      <c r="C18" s="23"/>
      <c r="D18" s="23"/>
      <c r="E18" s="23"/>
      <c r="F18" s="23"/>
    </row>
    <row r="19" spans="1:7" ht="31.5" customHeight="1">
      <c r="A19" s="31"/>
      <c r="B19" s="31"/>
      <c r="C19" s="32"/>
      <c r="E19" s="138" t="s">
        <v>87</v>
      </c>
      <c r="F19" s="40"/>
    </row>
    <row r="20" spans="1:7" ht="31.5" customHeight="1">
      <c r="A20" s="31"/>
      <c r="B20" s="31"/>
      <c r="C20" s="32"/>
      <c r="E20" s="138" t="s">
        <v>88</v>
      </c>
      <c r="F20" s="40"/>
    </row>
    <row r="21" spans="1:7" ht="31.5" customHeight="1">
      <c r="A21" s="31"/>
      <c r="B21" s="31"/>
      <c r="C21" s="32"/>
      <c r="E21" s="138" t="s">
        <v>95</v>
      </c>
      <c r="F21" s="40"/>
    </row>
    <row r="22" spans="1:7" ht="31.5" customHeight="1">
      <c r="A22" s="31"/>
      <c r="B22" s="31"/>
      <c r="C22" s="32"/>
      <c r="E22" s="138"/>
      <c r="F22" s="144"/>
    </row>
    <row r="23" spans="1:7" ht="31.5" customHeight="1">
      <c r="A23" s="45" t="s">
        <v>15</v>
      </c>
      <c r="B23" s="43"/>
      <c r="C23" s="46" t="s">
        <v>8</v>
      </c>
      <c r="D23" s="47"/>
      <c r="E23" s="47"/>
      <c r="F23" s="47"/>
      <c r="G23" s="47"/>
    </row>
    <row r="24" spans="1:7" ht="31.5" customHeight="1">
      <c r="A24" s="45" t="s">
        <v>16</v>
      </c>
      <c r="B24" s="43"/>
      <c r="C24" s="48"/>
      <c r="D24" s="49" t="s">
        <v>6</v>
      </c>
      <c r="E24" s="50"/>
      <c r="F24" s="47"/>
      <c r="G24" s="47"/>
    </row>
    <row r="25" spans="1:7" ht="31.5" customHeight="1">
      <c r="A25" s="45" t="s">
        <v>17</v>
      </c>
      <c r="B25" s="44"/>
      <c r="C25" s="51"/>
      <c r="D25" s="49" t="s">
        <v>20</v>
      </c>
      <c r="E25" s="52"/>
      <c r="F25" s="47"/>
      <c r="G25" s="47"/>
    </row>
    <row r="26" spans="1:7" ht="31.5" customHeight="1">
      <c r="A26" s="45"/>
      <c r="B26" s="141"/>
      <c r="C26" s="47"/>
      <c r="D26" s="49"/>
      <c r="E26" s="142"/>
      <c r="F26" s="47"/>
      <c r="G26" s="47"/>
    </row>
    <row r="27" spans="1:7" ht="31.5" customHeight="1">
      <c r="A27" s="45"/>
      <c r="B27" s="141"/>
      <c r="C27" s="47"/>
      <c r="D27" s="49"/>
      <c r="E27" s="142"/>
      <c r="F27" s="47"/>
      <c r="G27" s="47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3"/>
      <c r="B29" s="143"/>
      <c r="C29" s="143"/>
      <c r="D29" s="143"/>
      <c r="E29" s="143"/>
      <c r="F29" s="143"/>
      <c r="G29" s="143"/>
    </row>
    <row r="30" spans="1:7" ht="15.75">
      <c r="A30" s="54" t="s">
        <v>40</v>
      </c>
    </row>
    <row r="31" spans="1:7" ht="15">
      <c r="A31" s="53" t="s">
        <v>41</v>
      </c>
      <c r="G31" s="58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Oceanside Water</cp:lastModifiedBy>
  <cp:lastPrinted>2024-10-08T19:59:07Z</cp:lastPrinted>
  <dcterms:created xsi:type="dcterms:W3CDTF">2008-11-12T20:47:25Z</dcterms:created>
  <dcterms:modified xsi:type="dcterms:W3CDTF">2026-02-03T18:45:33Z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