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12-2_3\"/>
    </mc:Choice>
  </mc:AlternateContent>
  <xr:revisionPtr revIDLastSave="0" documentId="13_ncr:1_{9449BA69-F06F-42FD-94E4-DDDC8966EA8C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29040" yWindow="135" windowWidth="21015" windowHeight="15255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H33" i="32" s="1"/>
  <c r="G34" i="32"/>
  <c r="G35" i="32"/>
  <c r="G36" i="32"/>
  <c r="G37" i="32"/>
  <c r="G38" i="32"/>
  <c r="D11" i="32"/>
  <c r="H11" i="32" s="1"/>
  <c r="D12" i="32"/>
  <c r="H12" i="32" s="1"/>
  <c r="D13" i="32"/>
  <c r="H13" i="32" s="1"/>
  <c r="D14" i="32"/>
  <c r="D15" i="32"/>
  <c r="D16" i="32"/>
  <c r="D17" i="32"/>
  <c r="D18" i="32"/>
  <c r="D19" i="32"/>
  <c r="H19" i="32" s="1"/>
  <c r="D20" i="32"/>
  <c r="H20" i="32" s="1"/>
  <c r="D21" i="32"/>
  <c r="H21" i="32" s="1"/>
  <c r="D22" i="32"/>
  <c r="D23" i="32"/>
  <c r="D24" i="32"/>
  <c r="D25" i="32"/>
  <c r="D26" i="32"/>
  <c r="D27" i="32"/>
  <c r="H27" i="32" s="1"/>
  <c r="D28" i="32"/>
  <c r="H28" i="32" s="1"/>
  <c r="D29" i="32"/>
  <c r="H29" i="32" s="1"/>
  <c r="D30" i="32"/>
  <c r="D31" i="32"/>
  <c r="D32" i="32"/>
  <c r="D33" i="32"/>
  <c r="D34" i="32"/>
  <c r="H34" i="32" s="1"/>
  <c r="D35" i="32"/>
  <c r="H35" i="32" s="1"/>
  <c r="D36" i="32"/>
  <c r="H36" i="32" s="1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44" i="31"/>
  <c r="H26" i="32" l="1"/>
  <c r="H18" i="32"/>
  <c r="H17" i="32"/>
  <c r="H32" i="32"/>
  <c r="H16" i="32"/>
  <c r="H24" i="32"/>
  <c r="H25" i="32"/>
  <c r="H30" i="32"/>
  <c r="H22" i="32"/>
  <c r="H31" i="32"/>
  <c r="H2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<sst xmlns="http://schemas.openxmlformats.org/spreadsheetml/2006/main" count="171" uniqueCount="139">
  <si>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</si>
  <si>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</si>
  <si>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</si>
  <si>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</si>
  <si>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</si>
  <si>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</si>
  <si>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</si>
  <si>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</si>
  <si>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</si>
  <si>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</si>
  <si>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</si>
  <si>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</si>
  <si>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</si>
  <si>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</si>
  <si>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</si>
  <si>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</si>
  <si>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</si>
  <si>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</si>
  <si>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</si>
  <si>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</si>
  <si>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</si>
  <si>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</si>
  <si>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</si>
  <si>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</si>
  <si>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</si>
  <si>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</si>
  <si>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</si>
  <si>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</si>
  <si>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</si>
  <si>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</si>
  <si>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</si>
  <si>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</si>
  <si>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</si>
  <si>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</si>
  <si>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</si>
  <si>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</si>
  <si>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</si>
  <si>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</si>
  <si>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</si>
  <si>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</si>
  <si>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</si>
  <si>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</si>
  <si>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</si>
  <si>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</si>
  <si>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</si>
  <si>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</si>
  <si>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</si>
  <si>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</si>
  <si>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</si>
  <si>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</si>
  <si>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</si>
  <si>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</si>
  <si>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</si>
  <si>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</si>
  <si>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</si>
  <si>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</si>
  <si>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</si>
  <si>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</si>
  <si>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</si>
  <si>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</si>
  <si>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</si>
  <si>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</si>
  <si>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</si>
  <si>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</si>
  <si>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</si>
  <si>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</si>
  <si>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</si>
  <si>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</si>
  <si>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</si>
  <si>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</si>
  <si>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</si>
  <si>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</si>
  <si>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</si>
  <si>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</si>
  <si>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</si>
  <si>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</si>
  <si>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</si>
  <si>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</si>
  <si>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</si>
  <si>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</si>
  <si>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</si>
  <si>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</si>
  <si>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</si>
  <si>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</si>
  <si>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</si>
  <si>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</si>
  <si>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</si>
  <si>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</si>
  <si>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</si>
  <si>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</si>
  <si>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</si>
  <si>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</si>
  <si>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</si>
  <si>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</si>
  <si>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</si>
  <si>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</si>
  <si>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</si>
  <si>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</si>
  <si>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</si>
  <si>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</si>
  <si>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</si>
  <si>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</si>
  <si>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</si>
  <si>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</si>
  <si>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</si>
  <si>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</si>
  <si>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</si>
  <si>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</si>
  <si>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</si>
  <si>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</si>
  <si>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</si>
  <si>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</si>
  <si>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</si>
  <si>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</si>
  <si>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</si>
  <si>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</si>
  <si>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</si>
  <si>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</si>
  <si>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</si>
  <si>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</si>
  <si>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</si>
  <si>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</si>
  <si>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</si>
  <si>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</si>
  <si>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</si>
  <si>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</si>
  <si>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</si>
  <si>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</si>
  <si>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</si>
  <si>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</si>
  <si>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</si>
  <si>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</si>
  <si>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</si>
  <si>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</si>
  <si>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</si>
  <si>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</si>
  <si>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</si>
  <si>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Nov. 2024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</si>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</sst>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5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sheetPr>
    <pageSetUpPr fitToPage="1"/>
  </sheetPr>
  <dimension ref="A1:I50"/>
  <sheetViews>
    <sheetView showGridLines="0" view="pageLayout" topLeftCell="A11" zoomScale="85" zoomScaleNormal="100" zoomScalePageLayoutView="85" workbookViewId="0">
      <selection activeCell="C24" sqref="C24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2"/>
    </row>
    <row r="2" spans="1:9" ht="15.75" customHeight="1">
      <c r="B2" s="37" t="s">
        <v>84</v>
      </c>
      <c r="C2" s="207" t="s">
        <v>131</v>
      </c>
      <c r="D2" s="207"/>
      <c r="E2" s="80"/>
      <c r="F2" s="37" t="s">
        <v>43</v>
      </c>
      <c r="G2" s="91" t="s">
        <v>137</v>
      </c>
      <c r="H2" s="177"/>
    </row>
    <row r="3" spans="1:9" ht="15.75">
      <c r="B3" s="37" t="s">
        <v>83</v>
      </c>
      <c r="C3" s="119" t="s">
        <v>133</v>
      </c>
      <c r="F3" s="59" t="s">
        <v>130</v>
      </c>
      <c r="G3" s="179">
        <v>20</v>
      </c>
      <c r="H3" s="178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79">
        <v>19</v>
      </c>
      <c r="H4" s="178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214" t="s">
        <v>67</v>
      </c>
    </row>
    <row r="7" spans="1:9" ht="14.25" customHeight="1">
      <c r="D7" s="62" t="s">
        <v>68</v>
      </c>
      <c r="E7" s="81" t="s">
        <v>75</v>
      </c>
      <c r="F7" s="210" t="s">
        <v>81</v>
      </c>
      <c r="G7" s="211"/>
      <c r="H7" s="215"/>
    </row>
    <row r="8" spans="1:9">
      <c r="A8" s="3"/>
      <c r="B8" s="3"/>
      <c r="D8" s="120" t="s">
        <v>48</v>
      </c>
      <c r="E8" s="171">
        <v>0.5</v>
      </c>
      <c r="F8" s="212">
        <v>4</v>
      </c>
      <c r="G8" s="213"/>
      <c r="H8" s="215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3" t="s">
        <v>64</v>
      </c>
      <c r="C10" s="127" t="s">
        <v>85</v>
      </c>
      <c r="D10" s="121" t="s">
        <v>127</v>
      </c>
      <c r="E10" s="128" t="s">
        <v>44</v>
      </c>
      <c r="F10" s="208" t="s">
        <v>82</v>
      </c>
      <c r="G10" s="209"/>
      <c r="H10" s="57" t="s">
        <v>66</v>
      </c>
    </row>
    <row r="11" spans="1:9" ht="14.25" customHeight="1">
      <c r="A11" s="166">
        <v>1</v>
      </c>
      <c r="B11" s="10">
        <v>3.8760999999999997E-2</v>
      </c>
      <c r="C11" s="11">
        <v>3.8760999999999997E-2</v>
      </c>
      <c r="D11" s="10">
        <v>5.1656000000000001E-2</v>
      </c>
      <c r="E11" s="79">
        <v>0.27849600000000002</v>
      </c>
      <c r="F11" s="206">
        <v>4.75</v>
      </c>
      <c r="G11" s="206"/>
      <c r="H11" s="40" t="s">
        <v>138</v>
      </c>
      <c r="I11" s="174"/>
    </row>
    <row r="12" spans="1:9" ht="14.25" customHeight="1">
      <c r="A12" s="166">
        <v>2</v>
      </c>
      <c r="B12" s="10">
        <v>4.6925000000000001E-2</v>
      </c>
      <c r="C12" s="11">
        <v>4.6925000000000001E-2</v>
      </c>
      <c r="D12" s="10">
        <v>6.6000000000000003E-2</v>
      </c>
      <c r="E12" s="9">
        <v>0.28231099999999998</v>
      </c>
      <c r="F12" s="206">
        <v>4.5199999999999996</v>
      </c>
      <c r="G12" s="206"/>
      <c r="H12" s="40" t="s">
        <v>138</v>
      </c>
      <c r="I12" s="175"/>
    </row>
    <row r="13" spans="1:9" ht="14.25" customHeight="1">
      <c r="A13" s="166">
        <v>3</v>
      </c>
      <c r="B13" s="10">
        <v>3.7310999999999997E-2</v>
      </c>
      <c r="C13" s="11">
        <v>3.7310999999999997E-2</v>
      </c>
      <c r="D13" s="10">
        <v>5.4174E-2</v>
      </c>
      <c r="E13" s="9">
        <v>0.27849600000000002</v>
      </c>
      <c r="F13" s="206">
        <v>4.4800000000000004</v>
      </c>
      <c r="G13" s="206"/>
      <c r="H13" s="40" t="s">
        <v>138</v>
      </c>
      <c r="I13" s="176"/>
    </row>
    <row r="14" spans="1:9" ht="14.25" customHeight="1">
      <c r="A14" s="166">
        <v>4</v>
      </c>
      <c r="B14" s="10">
        <v>4.2805000000000003E-2</v>
      </c>
      <c r="C14" s="11">
        <v>4.2805000000000003E-2</v>
      </c>
      <c r="D14" s="10">
        <v>6.0658999999999998E-2</v>
      </c>
      <c r="E14" s="9">
        <v>0.27849600000000002</v>
      </c>
      <c r="F14" s="206">
        <v>4.59</v>
      </c>
      <c r="G14" s="206"/>
      <c r="H14" s="40" t="s">
        <v>138</v>
      </c>
    </row>
    <row r="15" spans="1:9" ht="14.25" customHeight="1">
      <c r="A15" s="166">
        <v>5</v>
      </c>
      <c r="B15" s="10">
        <v>6.7984000000000003E-2</v>
      </c>
      <c r="C15" s="11">
        <v>4.5909999999999999E-2</v>
      </c>
      <c r="D15" s="10">
        <v>8.0496999999999999E-2</v>
      </c>
      <c r="E15" s="9">
        <v>0.28231099999999998</v>
      </c>
      <c r="F15" s="206">
        <v>4.63</v>
      </c>
      <c r="G15" s="206"/>
      <c r="H15" s="40" t="s">
        <v>138</v>
      </c>
    </row>
    <row r="16" spans="1:9" ht="14.25" customHeight="1">
      <c r="A16" s="166">
        <v>6</v>
      </c>
      <c r="B16" s="10">
        <v>3.7997999999999997E-2</v>
      </c>
      <c r="C16" s="11">
        <v>3.7997999999999997E-2</v>
      </c>
      <c r="D16" s="10">
        <v>4.9825000000000001E-2</v>
      </c>
      <c r="E16" s="9">
        <v>0.28231000000000001</v>
      </c>
      <c r="F16" s="206">
        <v>4.6500000000000004</v>
      </c>
      <c r="G16" s="206"/>
      <c r="H16" s="40" t="s">
        <v>138</v>
      </c>
    </row>
    <row r="17" spans="1:8" ht="14.25" customHeight="1">
      <c r="A17" s="166">
        <v>7</v>
      </c>
      <c r="B17" s="10">
        <v>3.7158999999999998E-2</v>
      </c>
      <c r="C17" s="11">
        <v>3.7158999999999998E-2</v>
      </c>
      <c r="D17" s="10">
        <v>8.7211999999999998E-2</v>
      </c>
      <c r="E17" s="9">
        <v>0.28612700000000002</v>
      </c>
      <c r="F17" s="206">
        <v>4.7</v>
      </c>
      <c r="G17" s="206"/>
      <c r="H17" s="40" t="s">
        <v>138</v>
      </c>
    </row>
    <row r="18" spans="1:8" ht="14.25" customHeight="1">
      <c r="A18" s="166">
        <v>8</v>
      </c>
      <c r="B18" s="10">
        <v>3.8608000000000003E-2</v>
      </c>
      <c r="C18" s="11">
        <v>3.8608000000000003E-2</v>
      </c>
      <c r="D18" s="10">
        <v>5.4174E-2</v>
      </c>
      <c r="E18" s="9">
        <v>0.28612599999999999</v>
      </c>
      <c r="F18" s="206">
        <v>4.58</v>
      </c>
      <c r="G18" s="206"/>
      <c r="H18" s="40" t="s">
        <v>138</v>
      </c>
    </row>
    <row r="19" spans="1:8" ht="14.25" customHeight="1">
      <c r="A19" s="166">
        <v>9</v>
      </c>
      <c r="B19" s="10">
        <v>3.7005999999999997E-2</v>
      </c>
      <c r="C19" s="11">
        <v>3.7005999999999997E-2</v>
      </c>
      <c r="D19" s="10">
        <v>5.4859999999999999E-2</v>
      </c>
      <c r="E19" s="9">
        <v>0.28231099999999998</v>
      </c>
      <c r="F19" s="206">
        <v>4.7</v>
      </c>
      <c r="G19" s="206"/>
      <c r="H19" s="40" t="s">
        <v>138</v>
      </c>
    </row>
    <row r="20" spans="1:8" ht="14.25" customHeight="1">
      <c r="A20" s="166">
        <v>10</v>
      </c>
      <c r="B20" s="10">
        <v>3.5999999999999997E-2</v>
      </c>
      <c r="C20" s="11">
        <v>3.5610000000000003E-2</v>
      </c>
      <c r="D20" s="10">
        <v>8.4464999999999998E-2</v>
      </c>
      <c r="E20" s="9">
        <v>0.28612599999999999</v>
      </c>
      <c r="F20" s="206">
        <v>4.5999999999999996</v>
      </c>
      <c r="G20" s="206"/>
      <c r="H20" s="40" t="s">
        <v>138</v>
      </c>
    </row>
    <row r="21" spans="1:8" ht="14.25" customHeight="1">
      <c r="A21" s="166">
        <v>11</v>
      </c>
      <c r="B21" s="10">
        <v>5.6000000000000001E-2</v>
      </c>
      <c r="C21" s="11">
        <v>4.6710000000000002E-2</v>
      </c>
      <c r="D21" s="10">
        <v>6.7374000000000003E-2</v>
      </c>
      <c r="E21" s="9">
        <v>0.289941</v>
      </c>
      <c r="F21" s="206">
        <v>4.72</v>
      </c>
      <c r="G21" s="206"/>
      <c r="H21" s="40" t="s">
        <v>138</v>
      </c>
    </row>
    <row r="22" spans="1:8" ht="14.25" customHeight="1">
      <c r="A22" s="166">
        <v>12</v>
      </c>
      <c r="B22" s="10">
        <v>3.9371000000000003E-2</v>
      </c>
      <c r="C22" s="11">
        <v>3.9371000000000003E-2</v>
      </c>
      <c r="D22" s="10">
        <v>5.4859999999999999E-2</v>
      </c>
      <c r="E22" s="9">
        <v>0.29375600000000002</v>
      </c>
      <c r="F22" s="206">
        <v>4.68</v>
      </c>
      <c r="G22" s="206"/>
      <c r="H22" s="40" t="s">
        <v>138</v>
      </c>
    </row>
    <row r="23" spans="1:8" ht="14.25" customHeight="1">
      <c r="A23" s="166">
        <v>13</v>
      </c>
      <c r="B23" s="10">
        <v>5.3792E-2</v>
      </c>
      <c r="C23" s="11">
        <v>4.5670000000000002E-2</v>
      </c>
      <c r="D23" s="10">
        <v>5.1274E-2</v>
      </c>
      <c r="E23" s="9">
        <v>0.29375699999999999</v>
      </c>
      <c r="F23" s="206">
        <v>4.59</v>
      </c>
      <c r="G23" s="206"/>
      <c r="H23" s="40" t="s">
        <v>138</v>
      </c>
    </row>
    <row r="24" spans="1:8" ht="14.25" customHeight="1">
      <c r="A24" s="166">
        <v>14</v>
      </c>
      <c r="B24" s="10">
        <v>3.4792999999999998E-2</v>
      </c>
      <c r="C24" s="11">
        <v>3.4792999999999998E-2</v>
      </c>
      <c r="D24" s="10">
        <v>5.2037E-2</v>
      </c>
      <c r="E24" s="9">
        <v>0.289941</v>
      </c>
      <c r="F24" s="206">
        <v>4.55</v>
      </c>
      <c r="G24" s="206"/>
      <c r="H24" s="40" t="s">
        <v>138</v>
      </c>
    </row>
    <row r="25" spans="1:8" ht="14.25" customHeight="1">
      <c r="A25" s="166">
        <v>15</v>
      </c>
      <c r="B25" s="10">
        <v>3.6929999999999998E-2</v>
      </c>
      <c r="C25" s="11">
        <v>3.6929999999999998E-2</v>
      </c>
      <c r="D25" s="10">
        <v>5.3029E-2</v>
      </c>
      <c r="E25" s="9">
        <v>0.28612599999999999</v>
      </c>
      <c r="F25" s="206">
        <v>4.67</v>
      </c>
      <c r="G25" s="206"/>
      <c r="H25" s="40" t="s">
        <v>138</v>
      </c>
    </row>
    <row r="26" spans="1:8" ht="14.25" customHeight="1">
      <c r="A26" s="166">
        <v>16</v>
      </c>
      <c r="B26" s="10">
        <v>3.8226999999999997E-2</v>
      </c>
      <c r="C26" s="11">
        <v>3.8226999999999997E-2</v>
      </c>
      <c r="D26" s="10">
        <v>5.1579E-2</v>
      </c>
      <c r="E26" s="9">
        <v>0.28612599999999999</v>
      </c>
      <c r="F26" s="206">
        <v>4.71</v>
      </c>
      <c r="G26" s="206"/>
      <c r="H26" s="40" t="s">
        <v>138</v>
      </c>
    </row>
    <row r="27" spans="1:8" ht="14.25" customHeight="1">
      <c r="A27" s="166">
        <v>17</v>
      </c>
      <c r="B27" s="10">
        <v>3.8226999999999997E-2</v>
      </c>
      <c r="C27" s="11">
        <v>3.8226999999999997E-2</v>
      </c>
      <c r="D27" s="10">
        <v>5.3867999999999999E-2</v>
      </c>
      <c r="E27" s="9">
        <v>0.28612700000000002</v>
      </c>
      <c r="F27" s="206">
        <v>4.72</v>
      </c>
      <c r="G27" s="206"/>
      <c r="H27" s="40" t="s">
        <v>138</v>
      </c>
    </row>
    <row r="28" spans="1:8" ht="14.25" customHeight="1">
      <c r="A28" s="166">
        <v>18</v>
      </c>
      <c r="B28" s="10">
        <v>3.5174999999999998E-2</v>
      </c>
      <c r="C28" s="11">
        <v>3.5174999999999998E-2</v>
      </c>
      <c r="D28" s="10">
        <v>5.3487E-2</v>
      </c>
      <c r="E28" s="9">
        <v>0.28612700000000002</v>
      </c>
      <c r="F28" s="206">
        <v>4.7300000000000004</v>
      </c>
      <c r="G28" s="206"/>
      <c r="H28" s="40" t="s">
        <v>138</v>
      </c>
    </row>
    <row r="29" spans="1:8" ht="14.25" customHeight="1">
      <c r="A29" s="166">
        <v>19</v>
      </c>
      <c r="B29" s="10">
        <v>3.5174999999999998E-2</v>
      </c>
      <c r="C29" s="11">
        <v>3.5174999999999998E-2</v>
      </c>
      <c r="D29" s="10">
        <v>5.425E-2</v>
      </c>
      <c r="E29" s="9">
        <v>0.289941</v>
      </c>
      <c r="F29" s="206">
        <v>4.51</v>
      </c>
      <c r="G29" s="206"/>
      <c r="H29" s="40" t="s">
        <v>138</v>
      </c>
    </row>
    <row r="30" spans="1:8" ht="14.25" customHeight="1">
      <c r="A30" s="166">
        <v>20</v>
      </c>
      <c r="B30" s="10">
        <v>4.2271000000000003E-2</v>
      </c>
      <c r="C30" s="11">
        <v>4.2271000000000003E-2</v>
      </c>
      <c r="D30" s="10">
        <v>7.7751000000000001E-2</v>
      </c>
      <c r="E30" s="9">
        <v>0.28231000000000001</v>
      </c>
      <c r="F30" s="206">
        <v>4.6100000000000003</v>
      </c>
      <c r="G30" s="206"/>
      <c r="H30" s="40" t="s">
        <v>138</v>
      </c>
    </row>
    <row r="31" spans="1:8" ht="14.25" customHeight="1">
      <c r="A31" s="166">
        <v>21</v>
      </c>
      <c r="B31" s="10">
        <v>4.2729000000000003E-2</v>
      </c>
      <c r="C31" s="11">
        <v>4.2729000000000003E-2</v>
      </c>
      <c r="D31" s="10">
        <v>5.2877E-2</v>
      </c>
      <c r="E31" s="9">
        <v>0.28231099999999998</v>
      </c>
      <c r="F31" s="206">
        <v>4.51</v>
      </c>
      <c r="G31" s="206"/>
      <c r="H31" s="40" t="s">
        <v>138</v>
      </c>
    </row>
    <row r="32" spans="1:8" ht="14.25" customHeight="1">
      <c r="A32" s="166">
        <v>22</v>
      </c>
      <c r="B32" s="10">
        <v>3.7234999999999997E-2</v>
      </c>
      <c r="C32" s="11">
        <v>3.7234999999999997E-2</v>
      </c>
      <c r="D32" s="10">
        <v>9.5146999999999995E-2</v>
      </c>
      <c r="E32" s="9">
        <v>0.28231099999999998</v>
      </c>
      <c r="F32" s="206">
        <v>4.74</v>
      </c>
      <c r="G32" s="206"/>
      <c r="H32" s="40" t="s">
        <v>138</v>
      </c>
    </row>
    <row r="33" spans="1:8" ht="14.25" customHeight="1">
      <c r="A33" s="166">
        <v>23</v>
      </c>
      <c r="B33" s="10">
        <v>3.6623999999999997E-2</v>
      </c>
      <c r="C33" s="11">
        <v>3.6623999999999997E-2</v>
      </c>
      <c r="D33" s="10">
        <v>7.2999999999999995E-2</v>
      </c>
      <c r="E33" s="9">
        <v>0.297572</v>
      </c>
      <c r="F33" s="206">
        <v>4.76</v>
      </c>
      <c r="G33" s="206"/>
      <c r="H33" s="40" t="s">
        <v>138</v>
      </c>
    </row>
    <row r="34" spans="1:8" ht="14.25" customHeight="1">
      <c r="A34" s="166">
        <v>24</v>
      </c>
      <c r="B34" s="10">
        <v>3.9218999999999997E-2</v>
      </c>
      <c r="C34" s="11">
        <v>3.9218999999999997E-2</v>
      </c>
      <c r="D34" s="10">
        <v>6.9433999999999996E-2</v>
      </c>
      <c r="E34" s="9">
        <v>0.29375699999999999</v>
      </c>
      <c r="F34" s="206">
        <v>4.66</v>
      </c>
      <c r="G34" s="206"/>
      <c r="H34" s="40" t="s">
        <v>138</v>
      </c>
    </row>
    <row r="35" spans="1:8" ht="14.25" customHeight="1">
      <c r="A35" s="166">
        <v>25</v>
      </c>
      <c r="B35" s="10">
        <v>4.2423000000000002E-2</v>
      </c>
      <c r="C35" s="11">
        <v>4.2423000000000002E-2</v>
      </c>
      <c r="D35" s="10">
        <v>4.0592000000000003E-2</v>
      </c>
      <c r="E35" s="9">
        <v>0.28612599999999999</v>
      </c>
      <c r="F35" s="206">
        <v>4.66</v>
      </c>
      <c r="G35" s="206"/>
      <c r="H35" s="40" t="s">
        <v>138</v>
      </c>
    </row>
    <row r="36" spans="1:8" ht="14.25" customHeight="1">
      <c r="A36" s="166">
        <v>26</v>
      </c>
      <c r="B36" s="10">
        <v>3.7081999999999997E-2</v>
      </c>
      <c r="C36" s="11">
        <v>3.7081999999999997E-2</v>
      </c>
      <c r="D36" s="10">
        <v>3.9447999999999997E-2</v>
      </c>
      <c r="E36" s="9">
        <v>0.28612700000000002</v>
      </c>
      <c r="F36" s="206">
        <v>4.51</v>
      </c>
      <c r="G36" s="206"/>
      <c r="H36" s="40" t="s">
        <v>138</v>
      </c>
    </row>
    <row r="37" spans="1:8" ht="14.25" customHeight="1">
      <c r="A37" s="166">
        <v>27</v>
      </c>
      <c r="B37" s="10">
        <v>3.5326999999999997E-2</v>
      </c>
      <c r="C37" s="11">
        <v>3.5326999999999997E-2</v>
      </c>
      <c r="D37" s="10">
        <v>3.9752999999999997E-2</v>
      </c>
      <c r="E37" s="9">
        <v>0.29375600000000002</v>
      </c>
      <c r="F37" s="206">
        <v>4.6399999999999997</v>
      </c>
      <c r="G37" s="206"/>
      <c r="H37" s="40" t="s">
        <v>138</v>
      </c>
    </row>
    <row r="38" spans="1:8" ht="14.25" customHeight="1">
      <c r="A38" s="166">
        <v>28</v>
      </c>
      <c r="B38" s="10">
        <v>3.5000000000000003E-2</v>
      </c>
      <c r="C38" s="11">
        <v>3.56E-2</v>
      </c>
      <c r="D38" s="10">
        <v>4.8222000000000001E-2</v>
      </c>
      <c r="E38" s="9">
        <v>0.28231099999999998</v>
      </c>
      <c r="F38" s="206">
        <v>4.7699999999999996</v>
      </c>
      <c r="G38" s="206"/>
      <c r="H38" s="40" t="s">
        <v>138</v>
      </c>
    </row>
    <row r="39" spans="1:8" ht="14.25" customHeight="1">
      <c r="A39" s="166">
        <v>29</v>
      </c>
      <c r="B39" s="10">
        <v>3.8073999999999997E-2</v>
      </c>
      <c r="C39" s="11">
        <v>3.8073999999999997E-2</v>
      </c>
      <c r="D39" s="10">
        <v>4.1889000000000003E-2</v>
      </c>
      <c r="E39" s="9">
        <v>0.28612599999999999</v>
      </c>
      <c r="F39" s="206">
        <v>4.76</v>
      </c>
      <c r="G39" s="206"/>
      <c r="H39" s="40" t="s">
        <v>138</v>
      </c>
    </row>
    <row r="40" spans="1:8" ht="14.25" customHeight="1">
      <c r="A40" s="166">
        <v>30</v>
      </c>
      <c r="B40" s="10">
        <v>3.7539999999999997E-2</v>
      </c>
      <c r="C40" s="11">
        <v>3.7539999999999997E-2</v>
      </c>
      <c r="D40" s="10">
        <v>4.0058000000000003E-2</v>
      </c>
      <c r="E40" s="9">
        <v>0.30138599999999999</v>
      </c>
      <c r="F40" s="206">
        <v>4.6399999999999997</v>
      </c>
      <c r="G40" s="206"/>
      <c r="H40" s="40" t="s">
        <v>138</v>
      </c>
    </row>
    <row r="41" spans="1:8" ht="14.25" customHeight="1">
      <c r="A41" s="166">
        <v>31</v>
      </c>
      <c r="B41" s="10"/>
      <c r="C41" s="11"/>
      <c r="D41" s="10"/>
      <c r="E41" s="9"/>
      <c r="F41" s="206"/>
      <c r="G41" s="206"/>
      <c r="H41" s="40"/>
    </row>
    <row r="42" spans="1:8" ht="15.75">
      <c r="A42" s="203" t="s">
        <v>29</v>
      </c>
      <c r="B42" s="204"/>
      <c r="C42" s="204"/>
      <c r="D42" s="204"/>
      <c r="E42" s="204"/>
      <c r="F42" s="204"/>
      <c r="G42" s="204"/>
      <c r="H42" s="205"/>
    </row>
    <row r="43" spans="1:8" ht="45" customHeight="1">
      <c r="A43" s="192" t="s">
        <v>47</v>
      </c>
      <c r="B43" s="193"/>
      <c r="C43" s="194" t="s">
        <v>46</v>
      </c>
      <c r="D43" s="194"/>
      <c r="E43" s="192" t="s">
        <v>65</v>
      </c>
      <c r="F43" s="194"/>
      <c r="G43" s="122" t="s">
        <v>115</v>
      </c>
      <c r="H43" s="92" t="s">
        <v>22</v>
      </c>
    </row>
    <row r="44" spans="1:8" ht="15" customHeight="1">
      <c r="A44" s="199" t="str">
        <f>IF(COUNTIF(B11:B41,"")=31,"",IF(_xlfn.PERCENTILE.INC(B11:B41,0.95)&lt;=1,"Yes","No"))</f>
        <v>Yes</v>
      </c>
      <c r="B44" s="200"/>
      <c r="C44" s="198" t="str">
        <f>IF(COUNTIF(B11:B41,"")=31,"",IF(MAX(B11:B41)&lt;=5,"Yes","No"))</f>
        <v>Yes</v>
      </c>
      <c r="D44" s="198"/>
      <c r="E44" s="197" t="str">
        <f>IF(MAX(D11:D41)=0,"",IF(MAX(D11:D41)&gt;0.15,"No","Yes"))</f>
        <v>Yes</v>
      </c>
      <c r="F44" s="198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2" t="s">
        <v>50</v>
      </c>
      <c r="B45" s="193"/>
      <c r="C45" s="201" t="s">
        <v>49</v>
      </c>
      <c r="D45" s="202"/>
      <c r="E45" s="186" t="s">
        <v>125</v>
      </c>
      <c r="F45" s="187"/>
      <c r="G45" s="186" t="s">
        <v>28</v>
      </c>
      <c r="H45" s="187"/>
    </row>
    <row r="46" spans="1:8" ht="15" customHeight="1" thickBot="1">
      <c r="A46" s="195" t="str">
        <f>IF(COUNTBLANK('pg 2'!H8:H38)=31,"",IF(COUNTIF('pg 2'!H8:H38,"NO")&gt;0,"No","Yes"))</f>
        <v>Yes</v>
      </c>
      <c r="B46" s="196"/>
      <c r="C46" s="190" t="str">
        <f>IF((COUNTBLANK('pg 2'!B8:B38))=31,"",IF(IF(MIN('pg 2'!B8:B38)=0,"",MIN('pg 2'!B8:B38))&lt;0.2,"No","Yes"))</f>
        <v>Yes</v>
      </c>
      <c r="D46" s="191"/>
      <c r="E46" s="188" t="str">
        <f>IF((COUNTBLANK(E11:E41))=31,"",IF((MAX(E11:E41)&lt;=E8),"Yes","No"))</f>
        <v>Yes</v>
      </c>
      <c r="F46" s="189"/>
      <c r="G46" s="188" t="str">
        <f>IF((COUNTBLANK(F11:G41))=62,"",IF((MIN(F11:G41)&lt;F8),"No","Yes"))</f>
        <v>Yes</v>
      </c>
      <c r="H46" s="189"/>
    </row>
    <row r="47" spans="1:8" ht="15">
      <c r="A47" s="84" t="s">
        <v>2</v>
      </c>
      <c r="B47" s="85"/>
      <c r="C47" s="181" t="s">
        <v>136</v>
      </c>
      <c r="D47" s="181"/>
      <c r="E47" s="138"/>
      <c r="F47" s="157" t="s">
        <v>4</v>
      </c>
      <c r="G47" s="180">
        <v>45628</v>
      </c>
      <c r="H47" s="86"/>
    </row>
    <row r="48" spans="1:8" ht="15">
      <c r="A48" s="87" t="s">
        <v>3</v>
      </c>
      <c r="B48" s="75"/>
      <c r="C48" s="182"/>
      <c r="D48" s="182"/>
      <c r="E48" s="76"/>
      <c r="F48" s="76" t="s">
        <v>33</v>
      </c>
      <c r="G48" s="112" t="s">
        <v>134</v>
      </c>
      <c r="H48" s="89"/>
    </row>
    <row r="49" spans="1:8" ht="15.75" thickBot="1">
      <c r="A49" s="184" t="s">
        <v>102</v>
      </c>
      <c r="B49" s="185"/>
      <c r="C49" s="183"/>
      <c r="D49" s="183"/>
      <c r="E49" s="136"/>
      <c r="F49" s="76" t="s">
        <v>21</v>
      </c>
      <c r="G49" s="137" t="s">
        <v>135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87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sheetPr>
    <pageSetUpPr fitToPage="1"/>
  </sheetPr>
  <dimension ref="A1:K47"/>
  <sheetViews>
    <sheetView showGridLines="0" tabSelected="1" view="pageLayout" topLeftCell="A8" zoomScaleNormal="100" workbookViewId="0">
      <selection activeCell="C25" sqref="C25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16" t="str">
        <f>IF('pg 1'!C2="","",'pg 1'!C2)</f>
        <v>City of Warrenton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00932</v>
      </c>
      <c r="D4" s="217"/>
      <c r="E4" s="38"/>
      <c r="F4" s="38"/>
      <c r="G4" s="38"/>
      <c r="H4" s="8"/>
      <c r="I4" s="170">
        <v>0.5</v>
      </c>
      <c r="J4" s="222" t="s">
        <v>101</v>
      </c>
      <c r="K4" s="223"/>
    </row>
    <row r="5" spans="1:11" ht="25.5" customHeight="1">
      <c r="B5" s="37" t="s">
        <v>34</v>
      </c>
      <c r="C5" s="217" t="str">
        <f>IF('pg 1'!C4="","",'pg 1'!C4)</f>
        <v/>
      </c>
      <c r="D5" s="217"/>
      <c r="E5" s="38"/>
      <c r="F5" s="38"/>
      <c r="G5" s="38"/>
      <c r="H5" s="8"/>
      <c r="I5" s="14"/>
      <c r="J5" s="224" t="s">
        <v>45</v>
      </c>
      <c r="K5" s="224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18" t="s">
        <v>32</v>
      </c>
      <c r="K7" s="219"/>
    </row>
    <row r="8" spans="1:11" ht="15">
      <c r="A8" s="166">
        <v>1</v>
      </c>
      <c r="B8" s="10">
        <v>1.1000000000000001</v>
      </c>
      <c r="C8" s="11">
        <v>19</v>
      </c>
      <c r="D8" s="1">
        <f>IF(B8="","",B8*C8)</f>
        <v>20.900000000000002</v>
      </c>
      <c r="E8" s="12">
        <v>10.201435</v>
      </c>
      <c r="F8" s="9">
        <v>6.865405</v>
      </c>
      <c r="G8" s="1">
        <f>IF(B8="","",IF(E8&lt;12.5,(0.353*$I$4)*(12.006+EXP(2.46-0.073*E8+0.125*B8+0.389*F8)),(0.361*$I$4)*(-2.261+EXP(2.69-0.065*E8+0.111*B8+0.361*F8))))</f>
        <v>18.38386101493785</v>
      </c>
      <c r="H8" s="13" t="str">
        <f t="shared" ref="H8" si="0">IF(D8="","",IF(D8&gt;=G8,"YES","NO"))</f>
        <v>YES</v>
      </c>
      <c r="I8" s="74">
        <v>771.86010699999997</v>
      </c>
      <c r="J8" s="220"/>
      <c r="K8" s="221"/>
    </row>
    <row r="9" spans="1:11" ht="15">
      <c r="A9" s="166">
        <v>2</v>
      </c>
      <c r="B9" s="10">
        <v>1</v>
      </c>
      <c r="C9" s="11">
        <v>25</v>
      </c>
      <c r="D9" s="1">
        <f t="shared" ref="D9:D38" si="1">IF(B9="","",B9*C9)</f>
        <v>25</v>
      </c>
      <c r="E9" s="12">
        <v>9.6902179999999998</v>
      </c>
      <c r="F9" s="9">
        <v>6.9359070000000003</v>
      </c>
      <c r="G9" s="1">
        <f t="shared" ref="G9:G38" si="2">IF(B9="","",IF(E9&lt;12.5,(0.353*$I$4)*(12.006+EXP(2.46-0.073*E9+0.125*B9+0.389*F9)),(0.361*$I$4)*(-2.261+EXP(2.69-0.065*E9+0.111*B9+0.361*F9))))</f>
        <v>19.256189887978994</v>
      </c>
      <c r="H9" s="13" t="str">
        <f t="shared" ref="H9:H38" si="3">IF(D9="","",IF(D9&gt;=G9,"YES","NO"))</f>
        <v>YES</v>
      </c>
      <c r="I9" s="74">
        <v>779.18505900000002</v>
      </c>
      <c r="J9" s="220"/>
      <c r="K9" s="221"/>
    </row>
    <row r="10" spans="1:11" ht="15">
      <c r="A10" s="166">
        <v>3</v>
      </c>
      <c r="B10" s="10">
        <v>1</v>
      </c>
      <c r="C10" s="11">
        <v>25</v>
      </c>
      <c r="D10" s="1">
        <f t="shared" si="1"/>
        <v>25</v>
      </c>
      <c r="E10" s="12">
        <v>9.385014</v>
      </c>
      <c r="F10" s="9">
        <v>6.9284299999999996</v>
      </c>
      <c r="G10" s="1">
        <f t="shared" si="2"/>
        <v>19.591395266355249</v>
      </c>
      <c r="H10" s="13" t="str">
        <f t="shared" si="3"/>
        <v>YES</v>
      </c>
      <c r="I10" s="74">
        <v>758.12597700000003</v>
      </c>
      <c r="J10" s="220"/>
      <c r="K10" s="221"/>
    </row>
    <row r="11" spans="1:11" ht="15">
      <c r="A11" s="166">
        <v>4</v>
      </c>
      <c r="B11" s="10">
        <v>1.1000000000000001</v>
      </c>
      <c r="C11" s="11">
        <v>23</v>
      </c>
      <c r="D11" s="1">
        <f t="shared" si="1"/>
        <v>25.3</v>
      </c>
      <c r="E11" s="12">
        <v>9.3316040000000005</v>
      </c>
      <c r="F11" s="9">
        <v>7.1100260000000004</v>
      </c>
      <c r="G11" s="1">
        <f t="shared" si="2"/>
        <v>21.180330747833697</v>
      </c>
      <c r="H11" s="13" t="str">
        <f t="shared" si="3"/>
        <v>YES</v>
      </c>
      <c r="I11" s="74">
        <v>757.21044900000004</v>
      </c>
      <c r="J11" s="220"/>
      <c r="K11" s="221"/>
    </row>
    <row r="12" spans="1:11" ht="15">
      <c r="A12" s="166">
        <v>5</v>
      </c>
      <c r="B12" s="10">
        <v>1.2</v>
      </c>
      <c r="C12" s="11">
        <v>19</v>
      </c>
      <c r="D12" s="1">
        <f t="shared" si="1"/>
        <v>22.8</v>
      </c>
      <c r="E12" s="12">
        <v>10.182359999999999</v>
      </c>
      <c r="F12" s="9">
        <v>7</v>
      </c>
      <c r="G12" s="1">
        <f t="shared" si="2"/>
        <v>19.497898012266806</v>
      </c>
      <c r="H12" s="13" t="str">
        <f t="shared" si="3"/>
        <v>YES</v>
      </c>
      <c r="I12" s="74">
        <v>741.64502000000005</v>
      </c>
      <c r="J12" s="220"/>
      <c r="K12" s="221"/>
    </row>
    <row r="13" spans="1:11" ht="15">
      <c r="A13" s="166">
        <v>6</v>
      </c>
      <c r="B13" s="10">
        <v>1.2</v>
      </c>
      <c r="C13" s="11">
        <v>19</v>
      </c>
      <c r="D13" s="1">
        <f t="shared" si="1"/>
        <v>22.8</v>
      </c>
      <c r="E13" s="12">
        <v>10.231954999999999</v>
      </c>
      <c r="F13" s="9">
        <v>6.9871819999999998</v>
      </c>
      <c r="G13" s="1">
        <f t="shared" si="2"/>
        <v>19.348966472587655</v>
      </c>
      <c r="H13" s="13" t="str">
        <f t="shared" si="3"/>
        <v>YES</v>
      </c>
      <c r="I13" s="74">
        <v>751.71679700000004</v>
      </c>
      <c r="J13" s="220"/>
      <c r="K13" s="221"/>
    </row>
    <row r="14" spans="1:11" ht="15">
      <c r="A14" s="166">
        <v>7</v>
      </c>
      <c r="B14" s="10">
        <v>1.1000000000000001</v>
      </c>
      <c r="C14" s="11">
        <v>19</v>
      </c>
      <c r="D14" s="1">
        <f t="shared" si="1"/>
        <v>20.900000000000002</v>
      </c>
      <c r="E14" s="12">
        <v>10.426520999999999</v>
      </c>
      <c r="F14" s="9">
        <v>6.9829080000000001</v>
      </c>
      <c r="G14" s="1">
        <f t="shared" si="2"/>
        <v>18.867091294099481</v>
      </c>
      <c r="H14" s="13" t="str">
        <f t="shared" si="3"/>
        <v>YES</v>
      </c>
      <c r="I14" s="74">
        <v>788.34106399999996</v>
      </c>
      <c r="J14" s="220"/>
      <c r="K14" s="221"/>
    </row>
    <row r="15" spans="1:11" ht="15">
      <c r="A15" s="166">
        <v>8</v>
      </c>
      <c r="B15" s="10">
        <v>1</v>
      </c>
      <c r="C15" s="11">
        <v>19</v>
      </c>
      <c r="D15" s="1">
        <f t="shared" si="1"/>
        <v>19</v>
      </c>
      <c r="E15" s="12">
        <v>10.392187</v>
      </c>
      <c r="F15" s="9">
        <v>7.0149549999999996</v>
      </c>
      <c r="G15" s="1">
        <f t="shared" si="2"/>
        <v>18.908554808937019</v>
      </c>
      <c r="H15" s="13" t="str">
        <f t="shared" si="3"/>
        <v>YES</v>
      </c>
      <c r="I15" s="74">
        <v>968.71655299999998</v>
      </c>
      <c r="J15" s="220"/>
      <c r="K15" s="221"/>
    </row>
    <row r="16" spans="1:11" ht="15">
      <c r="A16" s="166">
        <v>9</v>
      </c>
      <c r="B16" s="10">
        <v>1</v>
      </c>
      <c r="C16" s="11">
        <v>19</v>
      </c>
      <c r="D16" s="1">
        <f t="shared" si="1"/>
        <v>19</v>
      </c>
      <c r="E16" s="12">
        <v>10.384556</v>
      </c>
      <c r="F16" s="9">
        <v>6.8792920000000004</v>
      </c>
      <c r="G16" s="1">
        <f t="shared" si="2"/>
        <v>18.054372118208008</v>
      </c>
      <c r="H16" s="13" t="str">
        <f t="shared" si="3"/>
        <v>YES</v>
      </c>
      <c r="I16" s="74">
        <v>808.48461899999995</v>
      </c>
      <c r="J16" s="220"/>
      <c r="K16" s="221"/>
    </row>
    <row r="17" spans="1:11" ht="15">
      <c r="A17" s="166">
        <v>10</v>
      </c>
      <c r="B17" s="10">
        <v>1.1000000000000001</v>
      </c>
      <c r="C17" s="11">
        <v>19</v>
      </c>
      <c r="D17" s="1">
        <f t="shared" si="1"/>
        <v>20.900000000000002</v>
      </c>
      <c r="E17" s="12">
        <v>10.338775999999999</v>
      </c>
      <c r="F17" s="9">
        <v>6.7959709999999998</v>
      </c>
      <c r="G17" s="1">
        <f t="shared" si="2"/>
        <v>17.792500698310214</v>
      </c>
      <c r="H17" s="13" t="str">
        <f t="shared" si="3"/>
        <v>YES</v>
      </c>
      <c r="I17" s="74">
        <v>843.27783199999999</v>
      </c>
      <c r="J17" s="220"/>
      <c r="K17" s="221"/>
    </row>
    <row r="18" spans="1:11" ht="15">
      <c r="A18" s="166">
        <v>11</v>
      </c>
      <c r="B18" s="10">
        <v>1.1000000000000001</v>
      </c>
      <c r="C18" s="11">
        <v>19</v>
      </c>
      <c r="D18" s="1">
        <f t="shared" si="1"/>
        <v>20.900000000000002</v>
      </c>
      <c r="E18" s="12">
        <v>10.224325</v>
      </c>
      <c r="F18" s="9">
        <v>6.7703340000000001</v>
      </c>
      <c r="G18" s="1">
        <f t="shared" si="2"/>
        <v>17.767163608774947</v>
      </c>
      <c r="H18" s="13" t="str">
        <f t="shared" si="3"/>
        <v>YES</v>
      </c>
      <c r="I18" s="74">
        <v>831.375</v>
      </c>
      <c r="J18" s="220"/>
      <c r="K18" s="221"/>
    </row>
    <row r="19" spans="1:11" ht="15">
      <c r="A19" s="166">
        <v>12</v>
      </c>
      <c r="B19" s="10">
        <v>1.1000000000000001</v>
      </c>
      <c r="C19" s="11">
        <v>19</v>
      </c>
      <c r="D19" s="1">
        <f t="shared" si="1"/>
        <v>20.900000000000002</v>
      </c>
      <c r="E19" s="12">
        <v>10.113688</v>
      </c>
      <c r="F19" s="9">
        <v>6.847245</v>
      </c>
      <c r="G19" s="1">
        <f t="shared" si="2"/>
        <v>18.37315077132159</v>
      </c>
      <c r="H19" s="13" t="str">
        <f t="shared" si="3"/>
        <v>YES</v>
      </c>
      <c r="I19" s="74">
        <v>835.03735400000005</v>
      </c>
      <c r="J19" s="220"/>
      <c r="K19" s="221"/>
    </row>
    <row r="20" spans="1:11" ht="15">
      <c r="A20" s="166">
        <v>13</v>
      </c>
      <c r="B20" s="10">
        <v>1.2</v>
      </c>
      <c r="C20" s="11">
        <v>19</v>
      </c>
      <c r="D20" s="1">
        <f t="shared" si="1"/>
        <v>22.8</v>
      </c>
      <c r="E20" s="12">
        <v>9.9687160000000006</v>
      </c>
      <c r="F20" s="9">
        <v>6.8589950000000002</v>
      </c>
      <c r="G20" s="1">
        <f t="shared" si="2"/>
        <v>18.828909308879656</v>
      </c>
      <c r="H20" s="13" t="str">
        <f t="shared" si="3"/>
        <v>YES</v>
      </c>
      <c r="I20" s="74">
        <v>809.40014599999995</v>
      </c>
      <c r="J20" s="220"/>
      <c r="K20" s="221"/>
    </row>
    <row r="21" spans="1:11" ht="15">
      <c r="A21" s="166">
        <v>14</v>
      </c>
      <c r="B21" s="10">
        <v>1.2</v>
      </c>
      <c r="C21" s="11">
        <v>25</v>
      </c>
      <c r="D21" s="1">
        <f t="shared" si="1"/>
        <v>30</v>
      </c>
      <c r="E21" s="12">
        <v>9.9153059999999993</v>
      </c>
      <c r="F21" s="9">
        <v>6.8707469999999997</v>
      </c>
      <c r="G21" s="1">
        <f t="shared" si="2"/>
        <v>18.971050544923049</v>
      </c>
      <c r="H21" s="13" t="str">
        <f t="shared" si="3"/>
        <v>YES</v>
      </c>
      <c r="I21" s="74">
        <v>821.303223</v>
      </c>
      <c r="J21" s="220"/>
      <c r="K21" s="221"/>
    </row>
    <row r="22" spans="1:11" ht="15">
      <c r="A22" s="166">
        <v>15</v>
      </c>
      <c r="B22" s="10">
        <v>1.2</v>
      </c>
      <c r="C22" s="11">
        <v>19</v>
      </c>
      <c r="D22" s="1">
        <f t="shared" si="1"/>
        <v>22.8</v>
      </c>
      <c r="E22" s="12">
        <v>10.121319</v>
      </c>
      <c r="F22" s="9">
        <v>6.9059970000000002</v>
      </c>
      <c r="G22" s="1">
        <f t="shared" si="2"/>
        <v>18.948707848885814</v>
      </c>
      <c r="H22" s="13" t="str">
        <f t="shared" si="3"/>
        <v>YES</v>
      </c>
      <c r="I22" s="74">
        <v>810.31591800000001</v>
      </c>
      <c r="J22" s="220"/>
      <c r="K22" s="221"/>
    </row>
    <row r="23" spans="1:11" ht="15">
      <c r="A23" s="166">
        <v>16</v>
      </c>
      <c r="B23" s="10">
        <v>1.1000000000000001</v>
      </c>
      <c r="C23" s="11">
        <v>19</v>
      </c>
      <c r="D23" s="1">
        <f t="shared" si="1"/>
        <v>20.900000000000002</v>
      </c>
      <c r="E23" s="12">
        <v>10.098428999999999</v>
      </c>
      <c r="F23" s="9">
        <v>7.0032040000000002</v>
      </c>
      <c r="G23" s="1">
        <f t="shared" si="2"/>
        <v>19.40903024149803</v>
      </c>
      <c r="H23" s="13" t="str">
        <f t="shared" si="3"/>
        <v>YES</v>
      </c>
      <c r="I23" s="74">
        <v>803.90649399999995</v>
      </c>
      <c r="J23" s="220"/>
      <c r="K23" s="221"/>
    </row>
    <row r="24" spans="1:11" ht="15">
      <c r="A24" s="166">
        <v>17</v>
      </c>
      <c r="B24" s="10">
        <v>1.1000000000000001</v>
      </c>
      <c r="C24" s="11">
        <v>23</v>
      </c>
      <c r="D24" s="1">
        <f t="shared" si="1"/>
        <v>25.3</v>
      </c>
      <c r="E24" s="12">
        <v>10.167099</v>
      </c>
      <c r="F24" s="9">
        <v>7.0512740000000003</v>
      </c>
      <c r="G24" s="1">
        <f t="shared" si="2"/>
        <v>19.647293072193513</v>
      </c>
      <c r="H24" s="13" t="str">
        <f t="shared" si="3"/>
        <v>YES</v>
      </c>
      <c r="I24" s="74">
        <v>812.146973</v>
      </c>
      <c r="J24" s="220"/>
      <c r="K24" s="221"/>
    </row>
    <row r="25" spans="1:11" ht="15">
      <c r="A25" s="166">
        <v>18</v>
      </c>
      <c r="B25" s="10">
        <v>1.2</v>
      </c>
      <c r="C25" s="11">
        <v>19</v>
      </c>
      <c r="D25" s="1">
        <f t="shared" si="1"/>
        <v>22.8</v>
      </c>
      <c r="E25" s="12">
        <v>10.121319</v>
      </c>
      <c r="F25" s="9">
        <v>6.9850450000000004</v>
      </c>
      <c r="G25" s="1">
        <f t="shared" si="2"/>
        <v>19.474252788356338</v>
      </c>
      <c r="H25" s="13" t="str">
        <f t="shared" si="3"/>
        <v>YES</v>
      </c>
      <c r="I25" s="74">
        <v>795.66601600000001</v>
      </c>
      <c r="J25" s="220"/>
      <c r="K25" s="221"/>
    </row>
    <row r="26" spans="1:11" ht="15">
      <c r="A26" s="166">
        <v>19</v>
      </c>
      <c r="B26" s="10">
        <v>1.2</v>
      </c>
      <c r="C26" s="11">
        <v>19</v>
      </c>
      <c r="D26" s="1">
        <f t="shared" si="1"/>
        <v>22.8</v>
      </c>
      <c r="E26" s="12">
        <v>9.8657109999999992</v>
      </c>
      <c r="F26" s="9">
        <v>6.9412479999999999</v>
      </c>
      <c r="G26" s="1">
        <f t="shared" si="2"/>
        <v>19.502431856342959</v>
      </c>
      <c r="H26" s="13" t="str">
        <f t="shared" si="3"/>
        <v>YES</v>
      </c>
      <c r="I26" s="74">
        <v>794.75048800000002</v>
      </c>
      <c r="J26" s="220"/>
      <c r="K26" s="221"/>
    </row>
    <row r="27" spans="1:11" ht="15">
      <c r="A27" s="166">
        <v>20</v>
      </c>
      <c r="B27" s="10">
        <v>1.2</v>
      </c>
      <c r="C27" s="11">
        <v>25</v>
      </c>
      <c r="D27" s="1">
        <f t="shared" si="1"/>
        <v>30</v>
      </c>
      <c r="E27" s="12">
        <v>9.5719510000000003</v>
      </c>
      <c r="F27" s="9">
        <v>6.9284299999999996</v>
      </c>
      <c r="G27" s="1">
        <f t="shared" si="2"/>
        <v>19.790899568766662</v>
      </c>
      <c r="H27" s="13" t="str">
        <f t="shared" si="3"/>
        <v>YES</v>
      </c>
      <c r="I27" s="74">
        <v>790.17236300000002</v>
      </c>
      <c r="J27" s="220"/>
      <c r="K27" s="221"/>
    </row>
    <row r="28" spans="1:11" ht="15">
      <c r="A28" s="166">
        <v>21</v>
      </c>
      <c r="B28" s="10">
        <v>1.2</v>
      </c>
      <c r="C28" s="11">
        <v>25</v>
      </c>
      <c r="D28" s="1">
        <f t="shared" si="1"/>
        <v>30</v>
      </c>
      <c r="E28" s="12">
        <v>9.5414309999999993</v>
      </c>
      <c r="F28" s="9">
        <v>6.9519299999999999</v>
      </c>
      <c r="G28" s="1">
        <f t="shared" si="2"/>
        <v>19.992965366081069</v>
      </c>
      <c r="H28" s="13" t="str">
        <f t="shared" si="3"/>
        <v>YES</v>
      </c>
      <c r="I28" s="74">
        <v>800.24414100000001</v>
      </c>
      <c r="J28" s="220"/>
      <c r="K28" s="221"/>
    </row>
    <row r="29" spans="1:11" ht="15">
      <c r="A29" s="166">
        <v>22</v>
      </c>
      <c r="B29" s="10">
        <v>1.2</v>
      </c>
      <c r="C29" s="11">
        <v>25</v>
      </c>
      <c r="D29" s="1">
        <f t="shared" si="1"/>
        <v>30</v>
      </c>
      <c r="E29" s="12">
        <v>9.1141450000000006</v>
      </c>
      <c r="F29" s="9">
        <v>7.0053409999999996</v>
      </c>
      <c r="G29" s="1">
        <f t="shared" si="2"/>
        <v>20.94641015786376</v>
      </c>
      <c r="H29" s="13" t="str">
        <f t="shared" si="3"/>
        <v>YES</v>
      </c>
      <c r="I29" s="74">
        <v>807.56909199999996</v>
      </c>
      <c r="J29" s="220"/>
      <c r="K29" s="221"/>
    </row>
    <row r="30" spans="1:11" ht="15">
      <c r="A30" s="166">
        <v>23</v>
      </c>
      <c r="B30" s="10">
        <v>1.2</v>
      </c>
      <c r="C30" s="11">
        <v>31</v>
      </c>
      <c r="D30" s="1">
        <f t="shared" si="1"/>
        <v>37.199999999999996</v>
      </c>
      <c r="E30" s="12">
        <v>8.4884780000000006</v>
      </c>
      <c r="F30" s="9">
        <v>7.0598200000000002</v>
      </c>
      <c r="G30" s="1">
        <f t="shared" si="2"/>
        <v>22.24836339449525</v>
      </c>
      <c r="H30" s="13" t="str">
        <f t="shared" si="3"/>
        <v>YES</v>
      </c>
      <c r="I30" s="74">
        <v>916.526611</v>
      </c>
      <c r="J30" s="220"/>
      <c r="K30" s="221"/>
    </row>
    <row r="31" spans="1:11" ht="15">
      <c r="A31" s="166">
        <v>24</v>
      </c>
      <c r="B31" s="10">
        <v>1.2</v>
      </c>
      <c r="C31" s="11">
        <v>31</v>
      </c>
      <c r="D31" s="1">
        <f t="shared" si="1"/>
        <v>37.199999999999996</v>
      </c>
      <c r="E31" s="12">
        <v>8.1985360000000007</v>
      </c>
      <c r="F31" s="9">
        <v>7.087593</v>
      </c>
      <c r="G31" s="1">
        <f t="shared" si="2"/>
        <v>22.902283489914989</v>
      </c>
      <c r="H31" s="13" t="str">
        <f t="shared" si="3"/>
        <v>YES</v>
      </c>
      <c r="I31" s="74">
        <v>937.58569299999999</v>
      </c>
      <c r="J31" s="220"/>
      <c r="K31" s="221"/>
    </row>
    <row r="32" spans="1:11" ht="15">
      <c r="A32" s="166">
        <v>25</v>
      </c>
      <c r="B32" s="10">
        <v>1.2</v>
      </c>
      <c r="C32" s="11">
        <v>31</v>
      </c>
      <c r="D32" s="1">
        <f t="shared" si="1"/>
        <v>37.199999999999996</v>
      </c>
      <c r="E32" s="12">
        <v>8.1603849999999998</v>
      </c>
      <c r="F32" s="9">
        <v>7.1751870000000002</v>
      </c>
      <c r="G32" s="1">
        <f t="shared" si="2"/>
        <v>23.682627245640198</v>
      </c>
      <c r="H32" s="13" t="str">
        <f t="shared" si="3"/>
        <v>YES</v>
      </c>
      <c r="I32" s="74">
        <v>853.34960899999999</v>
      </c>
      <c r="J32" s="220"/>
      <c r="K32" s="221"/>
    </row>
    <row r="33" spans="1:11" ht="15">
      <c r="A33" s="166">
        <v>26</v>
      </c>
      <c r="B33" s="10">
        <v>1.2</v>
      </c>
      <c r="C33" s="11">
        <v>31</v>
      </c>
      <c r="D33" s="1">
        <f t="shared" si="1"/>
        <v>37.199999999999996</v>
      </c>
      <c r="E33" s="12">
        <v>8.3702129999999997</v>
      </c>
      <c r="F33" s="9">
        <v>7.096139</v>
      </c>
      <c r="G33" s="1">
        <f t="shared" si="2"/>
        <v>22.711789381075725</v>
      </c>
      <c r="H33" s="13" t="str">
        <f t="shared" si="3"/>
        <v>YES</v>
      </c>
      <c r="I33" s="74">
        <v>835.03735400000005</v>
      </c>
      <c r="J33" s="220"/>
      <c r="K33" s="221"/>
    </row>
    <row r="34" spans="1:11" ht="15">
      <c r="A34" s="166">
        <v>27</v>
      </c>
      <c r="B34" s="10">
        <v>1.2</v>
      </c>
      <c r="C34" s="11">
        <v>31</v>
      </c>
      <c r="D34" s="1">
        <f t="shared" si="1"/>
        <v>37.199999999999996</v>
      </c>
      <c r="E34" s="12">
        <v>8.4884780000000006</v>
      </c>
      <c r="F34" s="9">
        <v>7.0640929999999997</v>
      </c>
      <c r="G34" s="1">
        <f t="shared" si="2"/>
        <v>22.281850086901667</v>
      </c>
      <c r="H34" s="13" t="str">
        <f t="shared" si="3"/>
        <v>YES</v>
      </c>
      <c r="I34" s="74">
        <v>827.712402</v>
      </c>
      <c r="J34" s="220"/>
      <c r="K34" s="221"/>
    </row>
    <row r="35" spans="1:11" ht="15">
      <c r="A35" s="166">
        <v>28</v>
      </c>
      <c r="B35" s="10">
        <v>1.2</v>
      </c>
      <c r="C35" s="11">
        <v>25</v>
      </c>
      <c r="D35" s="1">
        <f t="shared" si="1"/>
        <v>30</v>
      </c>
      <c r="E35" s="12">
        <v>8.3129860000000004</v>
      </c>
      <c r="F35" s="9">
        <v>7.0021360000000001</v>
      </c>
      <c r="G35" s="1">
        <f t="shared" si="2"/>
        <v>22.0554852519099</v>
      </c>
      <c r="H35" s="13" t="str">
        <f t="shared" si="3"/>
        <v>YES</v>
      </c>
      <c r="I35" s="74">
        <v>844.19335899999999</v>
      </c>
      <c r="J35" s="220"/>
      <c r="K35" s="221"/>
    </row>
    <row r="36" spans="1:11" ht="15">
      <c r="A36" s="166">
        <v>29</v>
      </c>
      <c r="B36" s="10">
        <v>1.2</v>
      </c>
      <c r="C36" s="11">
        <v>31</v>
      </c>
      <c r="D36" s="1">
        <f t="shared" si="1"/>
        <v>37.199999999999996</v>
      </c>
      <c r="E36" s="12">
        <v>8.2481310000000008</v>
      </c>
      <c r="F36" s="9">
        <v>7.0843889999999998</v>
      </c>
      <c r="G36" s="1">
        <f t="shared" si="2"/>
        <v>22.80138161334936</v>
      </c>
      <c r="H36" s="13" t="str">
        <f t="shared" si="3"/>
        <v>YES</v>
      </c>
      <c r="I36" s="74">
        <v>871.66186500000003</v>
      </c>
      <c r="J36" s="220"/>
      <c r="K36" s="221"/>
    </row>
    <row r="37" spans="1:11" ht="15">
      <c r="A37" s="166">
        <v>30</v>
      </c>
      <c r="B37" s="10">
        <v>1.2</v>
      </c>
      <c r="C37" s="11">
        <v>31</v>
      </c>
      <c r="D37" s="1">
        <f t="shared" si="1"/>
        <v>37.199999999999996</v>
      </c>
      <c r="E37" s="12">
        <v>7.9276679999999997</v>
      </c>
      <c r="F37" s="9">
        <v>7.1121629999999998</v>
      </c>
      <c r="G37" s="1">
        <f t="shared" si="2"/>
        <v>23.520906292703451</v>
      </c>
      <c r="H37" s="13" t="str">
        <f t="shared" si="3"/>
        <v>YES</v>
      </c>
      <c r="I37" s="74">
        <v>849.68701199999998</v>
      </c>
      <c r="J37" s="220"/>
      <c r="K37" s="221"/>
    </row>
    <row r="38" spans="1:11" ht="15">
      <c r="A38" s="166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4"/>
      <c r="J38" s="220"/>
      <c r="K38" s="221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89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5" t="s">
        <v>72</v>
      </c>
      <c r="B5" s="225"/>
      <c r="C5" s="225"/>
      <c r="D5" s="225"/>
      <c r="E5" s="225"/>
      <c r="F5" s="225"/>
      <c r="G5" s="225"/>
      <c r="H5" s="225"/>
      <c r="I5" s="225"/>
      <c r="J5" s="225"/>
    </row>
    <row r="6" spans="1:22" ht="15" customHeight="1">
      <c r="A6" s="225" t="s">
        <v>73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22" ht="15" customHeight="1">
      <c r="A7" s="225" t="s">
        <v>57</v>
      </c>
      <c r="B7" s="225"/>
      <c r="C7" s="225"/>
      <c r="D7" s="225"/>
      <c r="E7" s="225"/>
      <c r="F7" s="225"/>
      <c r="G7" s="225"/>
      <c r="H7" s="225"/>
      <c r="I7" s="225"/>
      <c r="J7" s="225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9" t="str">
        <f>IF('pg 1'!C2="","",'pg 1'!C2)</f>
        <v>City of Warrenton</v>
      </c>
      <c r="C3" s="229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8" t="str">
        <f>IF('pg 1'!G2="","",'pg 1'!G2)</f>
        <v>Nov. 2024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7" t="s">
        <v>23</v>
      </c>
      <c r="B9" s="228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6" t="s">
        <v>104</v>
      </c>
      <c r="B28" s="226"/>
      <c r="C28" s="226"/>
      <c r="D28" s="226"/>
      <c r="E28" s="226"/>
      <c r="F28" s="226"/>
      <c r="G28" s="226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2024-12-04T17:48:32Z</cp:lastPrinted>
  <dcterms:created xsi:type="dcterms:W3CDTF">2008-11-12T20:47:25Z</dcterms:created>
  <dcterms:modified xsi:type="dcterms:W3CDTF">2024-12-04T17:50:33Z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