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March 2025\"/>
    </mc:Choice>
  </mc:AlternateContent>
  <xr:revisionPtr revIDLastSave="0" documentId="13_ncr:1_{9F047E39-733C-41A5-9CB6-255713D38148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1185" yWindow="1095" windowWidth="19305" windowHeight="9825" tabRatio="680" activeTab="1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H12" i="32" s="1"/>
  <c r="D13" i="32"/>
  <c r="H13" i="32" s="1"/>
  <c r="D14" i="32"/>
  <c r="D15" i="32"/>
  <c r="D16" i="32"/>
  <c r="D17" i="32"/>
  <c r="D18" i="32"/>
  <c r="D19" i="32"/>
  <c r="H19" i="32" s="1"/>
  <c r="D20" i="32"/>
  <c r="H20" i="32" s="1"/>
  <c r="D21" i="32"/>
  <c r="H21" i="32" s="1"/>
  <c r="D22" i="32"/>
  <c r="H22" i="32" s="1"/>
  <c r="D23" i="32"/>
  <c r="H23" i="32" s="1"/>
  <c r="D24" i="32"/>
  <c r="D25" i="32"/>
  <c r="H25" i="32" s="1"/>
  <c r="D26" i="32"/>
  <c r="D27" i="32"/>
  <c r="H27" i="32" s="1"/>
  <c r="D28" i="32"/>
  <c r="H28" i="32" s="1"/>
  <c r="D29" i="32"/>
  <c r="H29" i="32" s="1"/>
  <c r="D30" i="32"/>
  <c r="H30" i="32" s="1"/>
  <c r="D31" i="32"/>
  <c r="H31" i="32" s="1"/>
  <c r="D32" i="32"/>
  <c r="D33" i="32"/>
  <c r="H33" i="32" s="1"/>
  <c r="D34" i="32"/>
  <c r="D35" i="32"/>
  <c r="H35" i="32" s="1"/>
  <c r="D36" i="32"/>
  <c r="H36" i="32" s="1"/>
  <c r="D37" i="32"/>
  <c r="H37" i="32" s="1"/>
  <c r="D38" i="32"/>
  <c r="H38" i="32" s="1"/>
  <c r="B3" i="29"/>
  <c r="E9" i="29"/>
  <c r="B4" i="29"/>
  <c r="C4" i="29" s="1"/>
  <c r="B7" i="29"/>
  <c r="B6" i="29"/>
  <c r="B5" i="29"/>
  <c r="C44" i="31"/>
  <c r="H44" i="31"/>
  <c r="H34" i="32" l="1"/>
  <c r="H26" i="32"/>
  <c r="H18" i="32"/>
  <c r="H17" i="32"/>
  <c r="H32" i="32"/>
  <c r="H24" i="32"/>
  <c r="H16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<sst xmlns="http://schemas.openxmlformats.org/spreadsheetml/2006/main" count="171" uniqueCount="138">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</sst>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I50"/>
  <sheetViews>
    <sheetView showGridLines="0" view="pageLayout" zoomScale="85" zoomScaleNormal="100" zoomScalePageLayoutView="85" workbookViewId="0">
      <selection activeCell="H11" sqref="H11:H41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76</v>
      </c>
      <c r="B1" s="68"/>
      <c r="C1" s="68"/>
      <c r="D1" s="68"/>
      <c r="E1" s="68"/>
      <c r="F1" s="37" t="s">
        <v>1</v>
      </c>
      <c r="G1" s="61" t="s">
        <v>132</v>
      </c>
      <c r="H1" s="173"/>
    </row>
    <row r="2" spans="1:9" ht="15.75" customHeight="1">
      <c r="B2" s="37" t="s">
        <v>84</v>
      </c>
      <c r="C2" s="184" t="s">
        <v>131</v>
      </c>
      <c r="D2" s="184"/>
      <c r="E2" s="80"/>
      <c r="F2" s="37" t="s">
        <v>43</v>
      </c>
      <c r="G2" s="91">
        <v>45717</v>
      </c>
      <c r="H2" s="178"/>
    </row>
    <row r="3" spans="1:9" ht="15.75">
      <c r="B3" s="37" t="s">
        <v>83</v>
      </c>
      <c r="C3" s="119" t="s">
        <v>133</v>
      </c>
      <c r="F3" s="59" t="s">
        <v>130</v>
      </c>
      <c r="G3" s="180">
        <v>20</v>
      </c>
      <c r="H3" s="179" t="s">
        <v>128</v>
      </c>
    </row>
    <row r="4" spans="1:9" ht="15.75">
      <c r="B4" s="37" t="s">
        <v>42</v>
      </c>
      <c r="C4" s="39"/>
      <c r="D4" s="42"/>
      <c r="E4" s="43"/>
      <c r="F4" s="59" t="s">
        <v>129</v>
      </c>
      <c r="G4" s="180">
        <v>19</v>
      </c>
      <c r="H4" s="179" t="s">
        <v>128</v>
      </c>
    </row>
    <row r="5" spans="1:9" ht="11.25" customHeight="1">
      <c r="B5" s="37"/>
      <c r="C5" s="42" t="s">
        <v>35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105</v>
      </c>
      <c r="H6" s="182" t="s">
        <v>67</v>
      </c>
    </row>
    <row r="7" spans="1:9" ht="14.25" customHeight="1">
      <c r="D7" s="62" t="s">
        <v>68</v>
      </c>
      <c r="E7" s="81" t="s">
        <v>75</v>
      </c>
      <c r="F7" s="187" t="s">
        <v>81</v>
      </c>
      <c r="G7" s="188"/>
      <c r="H7" s="183"/>
    </row>
    <row r="8" spans="1:9">
      <c r="A8" s="3"/>
      <c r="B8" s="3"/>
      <c r="D8" s="120" t="s">
        <v>48</v>
      </c>
      <c r="E8" s="172">
        <v>0.5</v>
      </c>
      <c r="F8" s="189">
        <v>4</v>
      </c>
      <c r="G8" s="190"/>
      <c r="H8" s="183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120</v>
      </c>
      <c r="B10" s="174" t="s">
        <v>64</v>
      </c>
      <c r="C10" s="127" t="s">
        <v>85</v>
      </c>
      <c r="D10" s="121" t="s">
        <v>127</v>
      </c>
      <c r="E10" s="128" t="s">
        <v>44</v>
      </c>
      <c r="F10" s="185" t="s">
        <v>82</v>
      </c>
      <c r="G10" s="186"/>
      <c r="H10" s="57" t="s">
        <v>66</v>
      </c>
    </row>
    <row r="11" spans="1:9" ht="14.25" customHeight="1">
      <c r="A11" s="166">
        <v>1</v>
      </c>
      <c r="B11" s="10">
        <v>3.3800999999999998E-2</v>
      </c>
      <c r="C11" s="11">
        <v>3.3800999999999998E-2</v>
      </c>
      <c r="D11" s="10">
        <v>4.9061E-2</v>
      </c>
      <c r="E11" s="79">
        <v>0.40057599999999999</v>
      </c>
      <c r="F11" s="181">
        <v>4.3</v>
      </c>
      <c r="G11" s="181"/>
      <c r="H11" s="40" t="s">
        <v>137</v>
      </c>
      <c r="I11" s="175"/>
    </row>
    <row r="12" spans="1:9" ht="14.25" customHeight="1">
      <c r="A12" s="166">
        <v>2</v>
      </c>
      <c r="B12" s="10">
        <v>3.5708999999999998E-2</v>
      </c>
      <c r="C12" s="11">
        <v>3.5708999999999998E-2</v>
      </c>
      <c r="D12" s="10">
        <v>3.6547999999999997E-2</v>
      </c>
      <c r="E12" s="9">
        <v>0.305201</v>
      </c>
      <c r="F12" s="181">
        <v>4.2</v>
      </c>
      <c r="G12" s="181"/>
      <c r="H12" s="40" t="s">
        <v>137</v>
      </c>
      <c r="I12" s="176"/>
    </row>
    <row r="13" spans="1:9" ht="14.25" customHeight="1">
      <c r="A13" s="166">
        <v>3</v>
      </c>
      <c r="B13" s="10">
        <v>3.4792999999999998E-2</v>
      </c>
      <c r="C13" s="11">
        <v>3.4792999999999998E-2</v>
      </c>
      <c r="D13" s="10">
        <v>3.6547999999999997E-2</v>
      </c>
      <c r="E13" s="9">
        <v>0.305201</v>
      </c>
      <c r="F13" s="181">
        <v>4.2</v>
      </c>
      <c r="G13" s="181"/>
      <c r="H13" s="40" t="s">
        <v>137</v>
      </c>
      <c r="I13" s="177"/>
    </row>
    <row r="14" spans="1:9" ht="14.25" customHeight="1">
      <c r="A14" s="166">
        <v>4</v>
      </c>
      <c r="B14" s="10">
        <v>3.5999999999999997E-2</v>
      </c>
      <c r="C14" s="11">
        <v>3.5999999999999997E-2</v>
      </c>
      <c r="D14" s="10">
        <v>4.7307000000000002E-2</v>
      </c>
      <c r="E14" s="9">
        <v>0.29375600000000002</v>
      </c>
      <c r="F14" s="181">
        <v>4.4000000000000004</v>
      </c>
      <c r="G14" s="181"/>
      <c r="H14" s="40" t="s">
        <v>137</v>
      </c>
    </row>
    <row r="15" spans="1:9" ht="14.25" customHeight="1">
      <c r="A15" s="166">
        <v>5</v>
      </c>
      <c r="B15" s="10">
        <v>3.6999999999999998E-2</v>
      </c>
      <c r="C15" s="11">
        <v>3.6999999999999998E-2</v>
      </c>
      <c r="D15" s="10">
        <v>3.9065999999999997E-2</v>
      </c>
      <c r="E15" s="9">
        <v>0.29375600000000002</v>
      </c>
      <c r="F15" s="181">
        <v>4.3</v>
      </c>
      <c r="G15" s="181"/>
      <c r="H15" s="40" t="s">
        <v>137</v>
      </c>
    </row>
    <row r="16" spans="1:9" ht="14.25" customHeight="1">
      <c r="A16" s="166">
        <v>6</v>
      </c>
      <c r="B16" s="10">
        <v>4.2500000000000003E-2</v>
      </c>
      <c r="C16" s="11">
        <v>4.2500000000000003E-2</v>
      </c>
      <c r="D16" s="10">
        <v>3.9065999999999997E-2</v>
      </c>
      <c r="E16" s="9">
        <v>0.28612599999999999</v>
      </c>
      <c r="F16" s="181">
        <v>4.5</v>
      </c>
      <c r="G16" s="181"/>
      <c r="H16" s="40" t="s">
        <v>137</v>
      </c>
    </row>
    <row r="17" spans="1:8" ht="14.25" customHeight="1">
      <c r="A17" s="166">
        <v>7</v>
      </c>
      <c r="B17" s="10">
        <v>3.7234999999999997E-2</v>
      </c>
      <c r="C17" s="11">
        <v>3.7234999999999997E-2</v>
      </c>
      <c r="D17" s="10">
        <v>3.1E-2</v>
      </c>
      <c r="E17" s="9">
        <v>0.30901600000000001</v>
      </c>
      <c r="F17" s="181">
        <v>4.5</v>
      </c>
      <c r="G17" s="181"/>
      <c r="H17" s="40" t="s">
        <v>137</v>
      </c>
    </row>
    <row r="18" spans="1:8" ht="14.25" customHeight="1">
      <c r="A18" s="166">
        <v>8</v>
      </c>
      <c r="B18" s="10">
        <v>3.8531999999999997E-2</v>
      </c>
      <c r="C18" s="11">
        <v>3.8531999999999997E-2</v>
      </c>
      <c r="D18" s="10">
        <v>3.2656999999999999E-2</v>
      </c>
      <c r="E18" s="9">
        <v>0.30138700000000002</v>
      </c>
      <c r="F18" s="181">
        <v>4.5</v>
      </c>
      <c r="G18" s="181"/>
      <c r="H18" s="40" t="s">
        <v>137</v>
      </c>
    </row>
    <row r="19" spans="1:8" ht="14.25" customHeight="1">
      <c r="A19" s="166">
        <v>9</v>
      </c>
      <c r="B19" s="10">
        <v>3.9752999999999997E-2</v>
      </c>
      <c r="C19" s="11">
        <v>3.9752999999999997E-2</v>
      </c>
      <c r="D19" s="10">
        <v>3.3571999999999998E-2</v>
      </c>
      <c r="E19" s="9">
        <v>0.305201</v>
      </c>
      <c r="F19" s="181">
        <v>4.5</v>
      </c>
      <c r="G19" s="181"/>
      <c r="H19" s="40" t="s">
        <v>137</v>
      </c>
    </row>
    <row r="20" spans="1:8" ht="14.25" customHeight="1">
      <c r="A20" s="166">
        <v>10</v>
      </c>
      <c r="B20" s="10">
        <v>3.5250999999999998E-2</v>
      </c>
      <c r="C20" s="11">
        <v>3.5250999999999998E-2</v>
      </c>
      <c r="D20" s="10">
        <v>6.1116999999999998E-2</v>
      </c>
      <c r="E20" s="9">
        <v>0.305201</v>
      </c>
      <c r="F20" s="181">
        <v>4.5999999999999996</v>
      </c>
      <c r="G20" s="181"/>
      <c r="H20" s="40" t="s">
        <v>137</v>
      </c>
    </row>
    <row r="21" spans="1:8" ht="14.25" customHeight="1">
      <c r="A21" s="166">
        <v>11</v>
      </c>
      <c r="B21" s="10">
        <v>3.8073999999999997E-2</v>
      </c>
      <c r="C21" s="11">
        <v>3.8073999999999997E-2</v>
      </c>
      <c r="D21" s="10">
        <v>4.9519000000000001E-2</v>
      </c>
      <c r="E21" s="9">
        <v>0.30138700000000002</v>
      </c>
      <c r="F21" s="181">
        <v>4.5999999999999996</v>
      </c>
      <c r="G21" s="181"/>
      <c r="H21" s="40" t="s">
        <v>137</v>
      </c>
    </row>
    <row r="22" spans="1:8" ht="14.25" customHeight="1">
      <c r="A22" s="166">
        <v>12</v>
      </c>
      <c r="B22" s="10">
        <v>3.8073999999999997E-2</v>
      </c>
      <c r="C22" s="11">
        <v>3.8073999999999997E-2</v>
      </c>
      <c r="D22" s="10">
        <v>4.1966000000000003E-2</v>
      </c>
      <c r="E22" s="9">
        <v>0.30138700000000002</v>
      </c>
      <c r="F22" s="181">
        <v>4.5999999999999996</v>
      </c>
      <c r="G22" s="181"/>
      <c r="H22" s="40" t="s">
        <v>137</v>
      </c>
    </row>
    <row r="23" spans="1:8" ht="14.25" customHeight="1">
      <c r="A23" s="166">
        <v>13</v>
      </c>
      <c r="B23" s="10">
        <v>3.9065999999999997E-2</v>
      </c>
      <c r="C23" s="11">
        <v>3.9065999999999997E-2</v>
      </c>
      <c r="D23" s="10">
        <v>4.1966000000000003E-2</v>
      </c>
      <c r="E23" s="9">
        <v>0.30138700000000002</v>
      </c>
      <c r="F23" s="181">
        <v>4.4000000000000004</v>
      </c>
      <c r="G23" s="181"/>
      <c r="H23" s="40" t="s">
        <v>137</v>
      </c>
    </row>
    <row r="24" spans="1:8" ht="14.25" customHeight="1">
      <c r="A24" s="166">
        <v>14</v>
      </c>
      <c r="B24" s="10">
        <v>4.1584000000000003E-2</v>
      </c>
      <c r="C24" s="11">
        <v>4.1584000000000003E-2</v>
      </c>
      <c r="D24" s="10">
        <v>6.9663000000000003E-2</v>
      </c>
      <c r="E24" s="9">
        <v>0.30520199999999997</v>
      </c>
      <c r="F24" s="181">
        <v>4.5</v>
      </c>
      <c r="G24" s="181"/>
      <c r="H24" s="40" t="s">
        <v>137</v>
      </c>
    </row>
    <row r="25" spans="1:8" ht="14.25" customHeight="1">
      <c r="A25" s="166">
        <v>15</v>
      </c>
      <c r="B25" s="10">
        <v>3.6089999999999997E-2</v>
      </c>
      <c r="C25" s="11">
        <v>3.6089999999999997E-2</v>
      </c>
      <c r="D25" s="10">
        <v>4.3999999999999997E-2</v>
      </c>
      <c r="E25" s="9">
        <v>0.305201</v>
      </c>
      <c r="F25" s="181">
        <v>4.4000000000000004</v>
      </c>
      <c r="G25" s="181"/>
      <c r="H25" s="40" t="s">
        <v>137</v>
      </c>
    </row>
    <row r="26" spans="1:8" ht="14.25" customHeight="1">
      <c r="A26" s="166">
        <v>16</v>
      </c>
      <c r="B26" s="10">
        <v>3.4563999999999998E-2</v>
      </c>
      <c r="C26" s="11">
        <v>3.4563999999999998E-2</v>
      </c>
      <c r="D26" s="10">
        <v>8.4922999999999998E-2</v>
      </c>
      <c r="E26" s="9">
        <v>0.32046200000000002</v>
      </c>
      <c r="F26" s="181">
        <v>4.5</v>
      </c>
      <c r="G26" s="181"/>
      <c r="H26" s="40" t="s">
        <v>137</v>
      </c>
    </row>
    <row r="27" spans="1:8" ht="14.25" customHeight="1">
      <c r="A27" s="166">
        <v>17</v>
      </c>
      <c r="B27" s="10">
        <v>3.5999999999999997E-2</v>
      </c>
      <c r="C27" s="11">
        <v>3.5999999999999997E-2</v>
      </c>
      <c r="D27" s="10">
        <v>6.4474000000000004E-2</v>
      </c>
      <c r="E27" s="9">
        <v>0.31283100000000003</v>
      </c>
      <c r="F27" s="181">
        <v>4.5</v>
      </c>
      <c r="G27" s="181"/>
      <c r="H27" s="40" t="s">
        <v>137</v>
      </c>
    </row>
    <row r="28" spans="1:8" ht="14.25" customHeight="1">
      <c r="A28" s="166">
        <v>18</v>
      </c>
      <c r="B28" s="10">
        <v>3.5999999999999997E-2</v>
      </c>
      <c r="C28" s="11">
        <v>3.5999999999999997E-2</v>
      </c>
      <c r="D28" s="10">
        <v>6.2871999999999997E-2</v>
      </c>
      <c r="E28" s="9">
        <v>0.31664700000000001</v>
      </c>
      <c r="F28" s="181">
        <v>4.4000000000000004</v>
      </c>
      <c r="G28" s="181"/>
      <c r="H28" s="40" t="s">
        <v>137</v>
      </c>
    </row>
    <row r="29" spans="1:8" ht="14.25" customHeight="1">
      <c r="A29" s="166">
        <v>19</v>
      </c>
      <c r="B29" s="10">
        <v>3.5708999999999998E-2</v>
      </c>
      <c r="C29" s="11">
        <v>3.5708999999999998E-2</v>
      </c>
      <c r="D29" s="10">
        <v>5.1999999999999998E-2</v>
      </c>
      <c r="E29" s="9">
        <v>0.32046200000000002</v>
      </c>
      <c r="F29" s="181">
        <v>4.5</v>
      </c>
      <c r="G29" s="181"/>
      <c r="H29" s="40" t="s">
        <v>137</v>
      </c>
    </row>
    <row r="30" spans="1:8" ht="14.25" customHeight="1">
      <c r="A30" s="166">
        <v>20</v>
      </c>
      <c r="B30" s="10">
        <v>3.4000000000000002E-2</v>
      </c>
      <c r="C30" s="11">
        <v>3.4000000000000002E-2</v>
      </c>
      <c r="D30" s="10">
        <v>5.2877E-2</v>
      </c>
      <c r="E30" s="9">
        <v>0.31283100000000003</v>
      </c>
      <c r="F30" s="181">
        <v>4.5</v>
      </c>
      <c r="G30" s="181"/>
      <c r="H30" s="40" t="s">
        <v>137</v>
      </c>
    </row>
    <row r="31" spans="1:8" ht="14.25" customHeight="1">
      <c r="A31" s="166">
        <v>21</v>
      </c>
      <c r="B31" s="10">
        <v>3.4182999999999998E-2</v>
      </c>
      <c r="C31" s="11">
        <v>3.4182999999999998E-2</v>
      </c>
      <c r="D31" s="10">
        <v>8.6983000000000005E-2</v>
      </c>
      <c r="E31" s="9">
        <v>0.31283100000000003</v>
      </c>
      <c r="F31" s="181">
        <v>4.5</v>
      </c>
      <c r="G31" s="181"/>
      <c r="H31" s="40" t="s">
        <v>137</v>
      </c>
    </row>
    <row r="32" spans="1:8" ht="14.25" customHeight="1">
      <c r="A32" s="166">
        <v>22</v>
      </c>
      <c r="B32" s="10">
        <v>3.4640999999999998E-2</v>
      </c>
      <c r="C32" s="11">
        <v>3.4640999999999998E-2</v>
      </c>
      <c r="D32" s="10">
        <v>8.6983000000000005E-2</v>
      </c>
      <c r="E32" s="9">
        <v>0.30901699999999999</v>
      </c>
      <c r="F32" s="181">
        <v>4.5</v>
      </c>
      <c r="G32" s="181"/>
      <c r="H32" s="40" t="s">
        <v>137</v>
      </c>
    </row>
    <row r="33" spans="1:8" ht="14.25" customHeight="1">
      <c r="A33" s="166">
        <v>23</v>
      </c>
      <c r="B33" s="10">
        <v>3.4000000000000002E-2</v>
      </c>
      <c r="C33" s="11">
        <v>3.4000000000000002E-2</v>
      </c>
      <c r="D33" s="10">
        <v>7.7445E-2</v>
      </c>
      <c r="E33" s="9">
        <v>0.30901600000000001</v>
      </c>
      <c r="F33" s="181">
        <v>4.7</v>
      </c>
      <c r="G33" s="181"/>
      <c r="H33" s="40" t="s">
        <v>137</v>
      </c>
    </row>
    <row r="34" spans="1:8" ht="14.25" customHeight="1">
      <c r="A34" s="166">
        <v>24</v>
      </c>
      <c r="B34" s="10">
        <v>3.4000000000000002E-2</v>
      </c>
      <c r="C34" s="11">
        <v>3.4000000000000002E-2</v>
      </c>
      <c r="D34" s="10">
        <v>5.1999999999999998E-2</v>
      </c>
      <c r="E34" s="9">
        <v>0.247976</v>
      </c>
      <c r="F34" s="181">
        <v>4.5999999999999996</v>
      </c>
      <c r="G34" s="181"/>
      <c r="H34" s="40" t="s">
        <v>137</v>
      </c>
    </row>
    <row r="35" spans="1:8" ht="14.25" customHeight="1">
      <c r="A35" s="166">
        <v>25</v>
      </c>
      <c r="B35" s="10">
        <v>3.9294999999999997E-2</v>
      </c>
      <c r="C35" s="11">
        <v>3.9294999999999997E-2</v>
      </c>
      <c r="D35" s="10">
        <v>4.4999999999999998E-2</v>
      </c>
      <c r="E35" s="9">
        <v>0.24416099999999999</v>
      </c>
      <c r="F35" s="181">
        <v>4.5</v>
      </c>
      <c r="G35" s="181"/>
      <c r="H35" s="40" t="s">
        <v>137</v>
      </c>
    </row>
    <row r="36" spans="1:8" ht="14.25" customHeight="1">
      <c r="A36" s="166">
        <v>26</v>
      </c>
      <c r="B36" s="10">
        <v>4.1889000000000003E-2</v>
      </c>
      <c r="C36" s="11">
        <v>4.1889000000000003E-2</v>
      </c>
      <c r="D36" s="10">
        <v>7.9963000000000006E-2</v>
      </c>
      <c r="E36" s="9">
        <v>0.24</v>
      </c>
      <c r="F36" s="181">
        <v>4.45</v>
      </c>
      <c r="G36" s="181"/>
      <c r="H36" s="40" t="s">
        <v>137</v>
      </c>
    </row>
    <row r="37" spans="1:8" ht="14.25" customHeight="1">
      <c r="A37" s="166">
        <v>27</v>
      </c>
      <c r="B37" s="10">
        <v>3.9065999999999997E-2</v>
      </c>
      <c r="C37" s="11">
        <v>3.9065999999999997E-2</v>
      </c>
      <c r="D37" s="10">
        <v>7.6225000000000001E-2</v>
      </c>
      <c r="E37" s="9">
        <v>0.27849600000000002</v>
      </c>
      <c r="F37" s="181">
        <v>4.4000000000000004</v>
      </c>
      <c r="G37" s="181"/>
      <c r="H37" s="40" t="s">
        <v>137</v>
      </c>
    </row>
    <row r="38" spans="1:8" ht="14.25" customHeight="1">
      <c r="A38" s="166">
        <v>28</v>
      </c>
      <c r="B38" s="10">
        <v>4.4483000000000002E-2</v>
      </c>
      <c r="C38" s="11">
        <v>4.4483000000000002E-2</v>
      </c>
      <c r="D38" s="10">
        <v>6.4000000000000001E-2</v>
      </c>
      <c r="E38" s="9">
        <v>0.27849600000000002</v>
      </c>
      <c r="F38" s="181">
        <v>4.5999999999999996</v>
      </c>
      <c r="G38" s="181"/>
      <c r="H38" s="40" t="s">
        <v>137</v>
      </c>
    </row>
    <row r="39" spans="1:8" ht="14.25" customHeight="1">
      <c r="A39" s="166">
        <v>29</v>
      </c>
      <c r="B39" s="10">
        <v>3.7999999999999999E-2</v>
      </c>
      <c r="C39" s="11">
        <v>3.7999999999999999E-2</v>
      </c>
      <c r="D39" s="10">
        <v>8.7288000000000004E-2</v>
      </c>
      <c r="E39" s="9">
        <v>0.28994199999999998</v>
      </c>
      <c r="F39" s="181">
        <v>4.5999999999999996</v>
      </c>
      <c r="G39" s="181"/>
      <c r="H39" s="40" t="s">
        <v>137</v>
      </c>
    </row>
    <row r="40" spans="1:8" ht="14.25" customHeight="1">
      <c r="A40" s="166">
        <v>30</v>
      </c>
      <c r="B40" s="10">
        <v>0.04</v>
      </c>
      <c r="C40" s="11">
        <v>0.04</v>
      </c>
      <c r="D40" s="10">
        <v>8.1000000000000003E-2</v>
      </c>
      <c r="E40" s="9">
        <v>0.247976</v>
      </c>
      <c r="F40" s="181">
        <v>4.4000000000000004</v>
      </c>
      <c r="G40" s="181"/>
      <c r="H40" s="40" t="s">
        <v>137</v>
      </c>
    </row>
    <row r="41" spans="1:8" ht="14.25" customHeight="1">
      <c r="A41" s="166">
        <v>31</v>
      </c>
      <c r="B41" s="10">
        <v>4.2000000000000003E-2</v>
      </c>
      <c r="C41" s="11">
        <v>4.2000000000000003E-2</v>
      </c>
      <c r="D41" s="10">
        <v>5.5E-2</v>
      </c>
      <c r="E41" s="9">
        <v>0.28000000000000003</v>
      </c>
      <c r="F41" s="181">
        <v>4.5999999999999996</v>
      </c>
      <c r="G41" s="181"/>
      <c r="H41" s="40" t="s">
        <v>137</v>
      </c>
    </row>
    <row r="42" spans="1:8" ht="15.75">
      <c r="A42" s="191" t="s">
        <v>29</v>
      </c>
      <c r="B42" s="192"/>
      <c r="C42" s="192"/>
      <c r="D42" s="192"/>
      <c r="E42" s="192"/>
      <c r="F42" s="192"/>
      <c r="G42" s="192"/>
      <c r="H42" s="193"/>
    </row>
    <row r="43" spans="1:8" ht="45" customHeight="1">
      <c r="A43" s="194" t="s">
        <v>47</v>
      </c>
      <c r="B43" s="195"/>
      <c r="C43" s="196" t="s">
        <v>46</v>
      </c>
      <c r="D43" s="196"/>
      <c r="E43" s="194" t="s">
        <v>65</v>
      </c>
      <c r="F43" s="196"/>
      <c r="G43" s="122" t="s">
        <v>115</v>
      </c>
      <c r="H43" s="92" t="s">
        <v>22</v>
      </c>
    </row>
    <row r="44" spans="1:8" ht="15" customHeight="1">
      <c r="A44" s="201" t="str">
        <f>IF(COUNTIF(B11:B41,"")=31,"",IF(_xlfn.PERCENTILE.INC(B11:B41,0.95)&lt;=1,"Yes","No"))</f>
        <v>Yes</v>
      </c>
      <c r="B44" s="202"/>
      <c r="C44" s="200" t="str">
        <f>IF(COUNTIF(B11:B41,"")=31,"",IF(MAX(B11:B41)&lt;=5,"Yes","No"))</f>
        <v>Yes</v>
      </c>
      <c r="D44" s="200"/>
      <c r="E44" s="199" t="str">
        <f>IF(MAX(D11:D41)=0,"",IF(MAX(D11:D41)&gt;0.15,"No","Yes"))</f>
        <v>Yes</v>
      </c>
      <c r="F44" s="200"/>
      <c r="G44" s="165" t="str">
        <f>IF(COUNTBLANK(E46:H46)=4,"",IF(OR(E46="No",G46="No"),"No","Yes"))</f>
        <v>Yes</v>
      </c>
      <c r="H44" s="93" t="str">
        <f>IF(COUNTIF(H11:H41,"")=31,"",(IF(COUNTIF(H11:H41,"N")&gt;=1,"No","Yes")))</f>
        <v>Yes</v>
      </c>
    </row>
    <row r="45" spans="1:8" ht="15" customHeight="1">
      <c r="A45" s="194" t="s">
        <v>50</v>
      </c>
      <c r="B45" s="195"/>
      <c r="C45" s="203" t="s">
        <v>49</v>
      </c>
      <c r="D45" s="204"/>
      <c r="E45" s="205" t="s">
        <v>125</v>
      </c>
      <c r="F45" s="206"/>
      <c r="G45" s="205" t="s">
        <v>28</v>
      </c>
      <c r="H45" s="206"/>
    </row>
    <row r="46" spans="1:8" ht="15" customHeight="1" thickBot="1">
      <c r="A46" s="197" t="str">
        <f>IF(COUNTBLANK('pg 2'!H8:H38)=31,"",IF(COUNTIF('pg 2'!H8:H38,"NO")&gt;0,"No","Yes"))</f>
        <v>Yes</v>
      </c>
      <c r="B46" s="198"/>
      <c r="C46" s="214" t="str">
        <f>IF((COUNTBLANK('pg 2'!B8:B38))=31,"",IF(IF(MIN('pg 2'!B8:B38)=0,"",MIN('pg 2'!B8:B38))&lt;0.2,"No","Yes"))</f>
        <v>Yes</v>
      </c>
      <c r="D46" s="215"/>
      <c r="E46" s="212" t="str">
        <f>IF((COUNTBLANK(E11:E41))=31,"",IF((MAX(E11:E41)&lt;=E8),"Yes","No"))</f>
        <v>Yes</v>
      </c>
      <c r="F46" s="213"/>
      <c r="G46" s="212" t="str">
        <f>IF((COUNTBLANK(F11:G41))=62,"",IF((MIN(F11:G41)&lt;F8),"No","Yes"))</f>
        <v>Yes</v>
      </c>
      <c r="H46" s="213"/>
    </row>
    <row r="47" spans="1:8" ht="15">
      <c r="A47" s="84" t="s">
        <v>2</v>
      </c>
      <c r="B47" s="85"/>
      <c r="C47" s="207" t="s">
        <v>136</v>
      </c>
      <c r="D47" s="207"/>
      <c r="E47" s="138"/>
      <c r="F47" s="157" t="s">
        <v>4</v>
      </c>
      <c r="G47" s="167"/>
      <c r="H47" s="86"/>
    </row>
    <row r="48" spans="1:8" ht="15">
      <c r="A48" s="87" t="s">
        <v>3</v>
      </c>
      <c r="B48" s="75"/>
      <c r="C48" s="208"/>
      <c r="D48" s="208"/>
      <c r="E48" s="76"/>
      <c r="F48" s="76" t="s">
        <v>33</v>
      </c>
      <c r="G48" s="112" t="s">
        <v>134</v>
      </c>
      <c r="H48" s="89"/>
    </row>
    <row r="49" spans="1:8" ht="15.75" thickBot="1">
      <c r="A49" s="210" t="s">
        <v>102</v>
      </c>
      <c r="B49" s="211"/>
      <c r="C49" s="209"/>
      <c r="D49" s="209"/>
      <c r="E49" s="136"/>
      <c r="F49" s="76" t="s">
        <v>21</v>
      </c>
      <c r="G49" s="137" t="s">
        <v>135</v>
      </c>
      <c r="H49" s="88"/>
    </row>
    <row r="50" spans="1:8" ht="12" customHeight="1" thickBot="1">
      <c r="A50" s="170"/>
      <c r="B50" s="77"/>
      <c r="C50" s="77"/>
      <c r="D50" s="77"/>
      <c r="E50" s="77"/>
      <c r="F50" s="77"/>
      <c r="G50" s="77"/>
      <c r="H50" s="139" t="s">
        <v>55</v>
      </c>
    </row>
  </sheetData>
  <mergeCells count="55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tabSelected="1" view="pageLayout" zoomScaleNormal="100" workbookViewId="0">
      <selection activeCell="L5" sqref="L5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103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21" t="str">
        <f>IF('pg 1'!C2="","",'pg 1'!C2)</f>
        <v>City of Warrenton</v>
      </c>
      <c r="D3" s="221"/>
      <c r="E3" s="221"/>
      <c r="F3" s="221"/>
      <c r="G3" s="221"/>
      <c r="H3" s="38"/>
      <c r="J3" s="23"/>
    </row>
    <row r="4" spans="1:11" ht="24.75" customHeight="1">
      <c r="B4" s="37" t="s">
        <v>36</v>
      </c>
      <c r="C4" s="222" t="str">
        <f>IF('pg 1'!C3="","",'pg 1'!C3)</f>
        <v>00932</v>
      </c>
      <c r="D4" s="222"/>
      <c r="E4" s="38"/>
      <c r="F4" s="38"/>
      <c r="G4" s="38"/>
      <c r="H4" s="8"/>
      <c r="I4" s="171">
        <v>0.5</v>
      </c>
      <c r="J4" s="218" t="s">
        <v>101</v>
      </c>
      <c r="K4" s="219"/>
    </row>
    <row r="5" spans="1:11" ht="25.5" customHeight="1">
      <c r="B5" s="37" t="s">
        <v>34</v>
      </c>
      <c r="C5" s="222" t="str">
        <f>IF('pg 1'!C4="","",'pg 1'!C4)</f>
        <v/>
      </c>
      <c r="D5" s="222"/>
      <c r="E5" s="38"/>
      <c r="F5" s="38"/>
      <c r="G5" s="38"/>
      <c r="H5" s="8"/>
      <c r="I5" s="14"/>
      <c r="J5" s="220" t="s">
        <v>45</v>
      </c>
      <c r="K5" s="220"/>
    </row>
    <row r="6" spans="1:11" ht="7.5" customHeight="1">
      <c r="A6" s="2"/>
      <c r="I6" s="58"/>
    </row>
    <row r="7" spans="1:11" ht="65.25">
      <c r="A7" s="34" t="s">
        <v>120</v>
      </c>
      <c r="B7" s="35" t="s">
        <v>86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114</v>
      </c>
      <c r="I7" s="57" t="s">
        <v>27</v>
      </c>
      <c r="J7" s="223" t="s">
        <v>32</v>
      </c>
      <c r="K7" s="224"/>
    </row>
    <row r="8" spans="1:11" ht="15">
      <c r="A8" s="166">
        <v>1</v>
      </c>
      <c r="B8" s="10">
        <v>1.072028</v>
      </c>
      <c r="C8" s="11">
        <v>31</v>
      </c>
      <c r="D8" s="1">
        <f>IF(B8="","",B8*C8)</f>
        <v>33.232867999999996</v>
      </c>
      <c r="E8" s="12">
        <v>7.8666270000000003</v>
      </c>
      <c r="F8" s="9">
        <v>7.384557</v>
      </c>
      <c r="G8" s="1">
        <f>IF(B8="","",IF(E8&lt;12.5,(0.353*$I$4)*(12.006+EXP(2.46-0.073*E8+0.125*B8+0.389*F8)),(0.361*$I$4)*(-2.261+EXP(2.69-0.065*E8+0.111*B8+0.361*F8))))</f>
        <v>25.640161557847488</v>
      </c>
      <c r="H8" s="13" t="str">
        <f t="shared" ref="H8" si="0">IF(D8="","",IF(D8&gt;=G8,"YES","NO"))</f>
        <v>YES</v>
      </c>
      <c r="I8" s="74">
        <v>815.80957000000001</v>
      </c>
      <c r="J8" s="216"/>
      <c r="K8" s="217"/>
    </row>
    <row r="9" spans="1:11" ht="15">
      <c r="A9" s="166">
        <v>2</v>
      </c>
      <c r="B9" s="10">
        <v>1.0239579999999999</v>
      </c>
      <c r="C9" s="11">
        <v>30</v>
      </c>
      <c r="D9" s="1">
        <f t="shared" ref="D9:D38" si="1">IF(B9="","",B9*C9)</f>
        <v>30.718739999999997</v>
      </c>
      <c r="E9" s="12">
        <v>8.2366849999999996</v>
      </c>
      <c r="F9" s="9">
        <v>7.327941</v>
      </c>
      <c r="G9" s="1">
        <f t="shared" ref="G9:G38" si="2">IF(B9="","",IF(E9&lt;12.5,(0.353*$I$4)*(12.006+EXP(2.46-0.073*E9+0.125*B9+0.389*F9)),(0.361*$I$4)*(-2.261+EXP(2.69-0.065*E9+0.111*B9+0.361*F9))))</f>
        <v>24.380395653935</v>
      </c>
      <c r="H9" s="13" t="str">
        <f t="shared" ref="H9:H38" si="3">IF(D9="","",IF(D9&gt;=G9,"YES","NO"))</f>
        <v>YES</v>
      </c>
      <c r="I9" s="74">
        <v>818.55639599999995</v>
      </c>
      <c r="J9" s="216"/>
      <c r="K9" s="217"/>
    </row>
    <row r="10" spans="1:11" ht="15">
      <c r="A10" s="166">
        <v>3</v>
      </c>
      <c r="B10" s="10">
        <v>0.98962300000000003</v>
      </c>
      <c r="C10" s="11">
        <v>30</v>
      </c>
      <c r="D10" s="1">
        <f t="shared" si="1"/>
        <v>29.688690000000001</v>
      </c>
      <c r="E10" s="12">
        <v>8.6563420000000004</v>
      </c>
      <c r="F10" s="9">
        <v>7.3140539999999996</v>
      </c>
      <c r="G10" s="1">
        <f t="shared" si="2"/>
        <v>23.500483100689326</v>
      </c>
      <c r="H10" s="13" t="str">
        <f t="shared" si="3"/>
        <v>YES</v>
      </c>
      <c r="I10" s="74">
        <v>825.88110400000005</v>
      </c>
      <c r="J10" s="216"/>
      <c r="K10" s="217"/>
    </row>
    <row r="11" spans="1:11" ht="15">
      <c r="A11" s="166">
        <v>4</v>
      </c>
      <c r="B11" s="10">
        <v>0.96902200000000005</v>
      </c>
      <c r="C11" s="11">
        <v>30</v>
      </c>
      <c r="D11" s="1">
        <f t="shared" si="1"/>
        <v>29.07066</v>
      </c>
      <c r="E11" s="12">
        <v>9.1294059999999995</v>
      </c>
      <c r="F11" s="9">
        <v>7.3599880000000004</v>
      </c>
      <c r="G11" s="1">
        <f t="shared" si="2"/>
        <v>23.093026825468247</v>
      </c>
      <c r="H11" s="13" t="str">
        <f t="shared" si="3"/>
        <v>YES</v>
      </c>
      <c r="I11" s="74">
        <v>812.146973</v>
      </c>
      <c r="J11" s="216"/>
      <c r="K11" s="217"/>
    </row>
    <row r="12" spans="1:11" ht="15">
      <c r="A12" s="166">
        <v>5</v>
      </c>
      <c r="B12" s="10">
        <v>0.98962300000000003</v>
      </c>
      <c r="C12" s="11">
        <v>30</v>
      </c>
      <c r="D12" s="1">
        <f t="shared" si="1"/>
        <v>29.688690000000001</v>
      </c>
      <c r="E12" s="12">
        <v>9.2858239999999999</v>
      </c>
      <c r="F12" s="9">
        <v>7.3322139999999996</v>
      </c>
      <c r="G12" s="1">
        <f t="shared" si="2"/>
        <v>22.684963154112317</v>
      </c>
      <c r="H12" s="13" t="str">
        <f t="shared" si="3"/>
        <v>YES</v>
      </c>
      <c r="I12" s="74">
        <v>836.868652</v>
      </c>
      <c r="J12" s="216"/>
      <c r="K12" s="217"/>
    </row>
    <row r="13" spans="1:11" ht="15">
      <c r="A13" s="166">
        <v>6</v>
      </c>
      <c r="B13" s="10">
        <v>1.1406989999999999</v>
      </c>
      <c r="C13" s="11">
        <v>31</v>
      </c>
      <c r="D13" s="1">
        <f t="shared" si="1"/>
        <v>35.361668999999999</v>
      </c>
      <c r="E13" s="12">
        <v>8.9729899999999994</v>
      </c>
      <c r="F13" s="9">
        <v>7.317259</v>
      </c>
      <c r="G13" s="1">
        <f t="shared" si="2"/>
        <v>23.436774771649969</v>
      </c>
      <c r="H13" s="13" t="str">
        <f t="shared" si="3"/>
        <v>YES</v>
      </c>
      <c r="I13" s="74">
        <v>846.02465800000004</v>
      </c>
      <c r="J13" s="216"/>
      <c r="K13" s="217"/>
    </row>
    <row r="14" spans="1:11" ht="15">
      <c r="A14" s="166">
        <v>7</v>
      </c>
      <c r="B14" s="10">
        <v>1.133832</v>
      </c>
      <c r="C14" s="11">
        <v>31</v>
      </c>
      <c r="D14" s="1">
        <f t="shared" si="1"/>
        <v>35.148792</v>
      </c>
      <c r="E14" s="12">
        <v>8.931025</v>
      </c>
      <c r="F14" s="9">
        <v>7.3642609999999999</v>
      </c>
      <c r="G14" s="1">
        <f t="shared" si="2"/>
        <v>23.878055438962157</v>
      </c>
      <c r="H14" s="13" t="str">
        <f t="shared" si="3"/>
        <v>YES</v>
      </c>
      <c r="I14" s="74">
        <v>839.61547900000005</v>
      </c>
      <c r="J14" s="216"/>
      <c r="K14" s="217"/>
    </row>
    <row r="15" spans="1:11" ht="15">
      <c r="A15" s="166">
        <v>8</v>
      </c>
      <c r="B15" s="10">
        <v>1.1613</v>
      </c>
      <c r="C15" s="11">
        <v>31</v>
      </c>
      <c r="D15" s="1">
        <f t="shared" si="1"/>
        <v>36.000300000000003</v>
      </c>
      <c r="E15" s="12">
        <v>7.7025790000000001</v>
      </c>
      <c r="F15" s="9">
        <v>7.0886610000000001</v>
      </c>
      <c r="G15" s="1">
        <f t="shared" si="2"/>
        <v>23.573441983405932</v>
      </c>
      <c r="H15" s="13" t="str">
        <f t="shared" si="3"/>
        <v>YES</v>
      </c>
      <c r="I15" s="74">
        <v>835.95288100000005</v>
      </c>
      <c r="J15" s="216"/>
      <c r="K15" s="217"/>
    </row>
    <row r="16" spans="1:11" ht="15">
      <c r="A16" s="166">
        <v>9</v>
      </c>
      <c r="B16" s="10">
        <v>1.1750339999999999</v>
      </c>
      <c r="C16" s="11">
        <v>31</v>
      </c>
      <c r="D16" s="1">
        <f t="shared" si="1"/>
        <v>36.426054000000001</v>
      </c>
      <c r="E16" s="12">
        <v>7.7254699999999996</v>
      </c>
      <c r="F16" s="9">
        <v>7.0619560000000003</v>
      </c>
      <c r="G16" s="1">
        <f t="shared" si="2"/>
        <v>23.352692733642584</v>
      </c>
      <c r="H16" s="13" t="str">
        <f t="shared" si="3"/>
        <v>YES</v>
      </c>
      <c r="I16" s="74">
        <v>954.98242200000004</v>
      </c>
      <c r="J16" s="216"/>
      <c r="K16" s="217"/>
    </row>
    <row r="17" spans="1:11" ht="15">
      <c r="A17" s="166">
        <v>10</v>
      </c>
      <c r="B17" s="10">
        <v>1.1750339999999999</v>
      </c>
      <c r="C17" s="11">
        <v>25</v>
      </c>
      <c r="D17" s="1">
        <f t="shared" si="1"/>
        <v>29.375849999999996</v>
      </c>
      <c r="E17" s="12">
        <v>7.8284760000000002</v>
      </c>
      <c r="F17" s="9">
        <v>6.9508619999999999</v>
      </c>
      <c r="G17" s="1">
        <f t="shared" si="2"/>
        <v>22.302275998150773</v>
      </c>
      <c r="H17" s="13" t="str">
        <f t="shared" si="3"/>
        <v>YES</v>
      </c>
      <c r="I17" s="74">
        <v>954.98242200000004</v>
      </c>
      <c r="J17" s="216"/>
      <c r="K17" s="217"/>
    </row>
    <row r="18" spans="1:11" ht="15">
      <c r="A18" s="166">
        <v>11</v>
      </c>
      <c r="B18" s="10">
        <v>1.133832</v>
      </c>
      <c r="C18" s="11">
        <v>31</v>
      </c>
      <c r="D18" s="1">
        <f t="shared" si="1"/>
        <v>35.148792</v>
      </c>
      <c r="E18" s="12">
        <v>7.3363339999999999</v>
      </c>
      <c r="F18" s="9">
        <v>7.1356630000000001</v>
      </c>
      <c r="G18" s="1">
        <f t="shared" si="2"/>
        <v>24.484459012927914</v>
      </c>
      <c r="H18" s="13" t="str">
        <f t="shared" si="3"/>
        <v>YES</v>
      </c>
      <c r="I18" s="74">
        <v>862.50561500000003</v>
      </c>
      <c r="J18" s="216"/>
      <c r="K18" s="217"/>
    </row>
    <row r="19" spans="1:11" ht="15">
      <c r="A19" s="166">
        <v>12</v>
      </c>
      <c r="B19" s="10">
        <v>1.0926290000000001</v>
      </c>
      <c r="C19" s="11">
        <v>25</v>
      </c>
      <c r="D19" s="1">
        <f t="shared" si="1"/>
        <v>27.315725</v>
      </c>
      <c r="E19" s="12">
        <v>7.42408</v>
      </c>
      <c r="F19" s="9">
        <v>6.9989319999999999</v>
      </c>
      <c r="G19" s="1">
        <f t="shared" si="2"/>
        <v>23.082309538893831</v>
      </c>
      <c r="H19" s="13" t="str">
        <f t="shared" si="3"/>
        <v>YES</v>
      </c>
      <c r="I19" s="74">
        <v>884.48022500000002</v>
      </c>
      <c r="J19" s="216"/>
      <c r="K19" s="217"/>
    </row>
    <row r="20" spans="1:11" ht="15">
      <c r="A20" s="166">
        <v>13</v>
      </c>
      <c r="B20" s="10">
        <v>1</v>
      </c>
      <c r="C20" s="11">
        <v>25</v>
      </c>
      <c r="D20" s="1">
        <f t="shared" si="1"/>
        <v>25</v>
      </c>
      <c r="E20" s="12">
        <v>6.8670850000000003</v>
      </c>
      <c r="F20" s="9">
        <v>7.0416600000000003</v>
      </c>
      <c r="G20" s="1">
        <f t="shared" si="2"/>
        <v>24.062628435643848</v>
      </c>
      <c r="H20" s="13" t="str">
        <f t="shared" si="3"/>
        <v>YES</v>
      </c>
      <c r="I20" s="74">
        <v>862.50561500000003</v>
      </c>
      <c r="J20" s="216"/>
      <c r="K20" s="217"/>
    </row>
    <row r="21" spans="1:11" ht="15">
      <c r="A21" s="166">
        <v>14</v>
      </c>
      <c r="B21" s="10">
        <v>1.0239579999999999</v>
      </c>
      <c r="C21" s="11">
        <v>25</v>
      </c>
      <c r="D21" s="1">
        <f t="shared" si="1"/>
        <v>25.598949999999999</v>
      </c>
      <c r="E21" s="12">
        <v>6.8670850000000003</v>
      </c>
      <c r="F21" s="9">
        <v>7.0363189999999998</v>
      </c>
      <c r="G21" s="1">
        <f t="shared" si="2"/>
        <v>24.08276213602408</v>
      </c>
      <c r="H21" s="13" t="str">
        <f t="shared" si="3"/>
        <v>YES</v>
      </c>
      <c r="I21" s="74">
        <v>804.82226600000001</v>
      </c>
      <c r="J21" s="216"/>
      <c r="K21" s="217"/>
    </row>
    <row r="22" spans="1:11" ht="15">
      <c r="A22" s="166">
        <v>15</v>
      </c>
      <c r="B22" s="10">
        <v>1.0514269999999999</v>
      </c>
      <c r="C22" s="11">
        <v>31</v>
      </c>
      <c r="D22" s="1">
        <f t="shared" si="1"/>
        <v>32.594237</v>
      </c>
      <c r="E22" s="12">
        <v>7.00061</v>
      </c>
      <c r="F22" s="9">
        <v>7.0598200000000002</v>
      </c>
      <c r="G22" s="1">
        <f t="shared" si="2"/>
        <v>24.144967562520826</v>
      </c>
      <c r="H22" s="13" t="str">
        <f t="shared" si="3"/>
        <v>YES</v>
      </c>
      <c r="I22" s="74">
        <v>812.146973</v>
      </c>
      <c r="J22" s="216"/>
      <c r="K22" s="217"/>
    </row>
    <row r="23" spans="1:11" ht="15">
      <c r="A23" s="166">
        <v>16</v>
      </c>
      <c r="B23" s="10">
        <v>1.072028</v>
      </c>
      <c r="C23" s="11">
        <v>31</v>
      </c>
      <c r="D23" s="1">
        <f t="shared" si="1"/>
        <v>33.232867999999996</v>
      </c>
      <c r="E23" s="12">
        <v>6.874714</v>
      </c>
      <c r="F23" s="9">
        <v>7.0982750000000001</v>
      </c>
      <c r="G23" s="1">
        <f t="shared" si="2"/>
        <v>24.741535566451695</v>
      </c>
      <c r="H23" s="13" t="str">
        <f t="shared" si="3"/>
        <v>YES</v>
      </c>
      <c r="I23" s="74">
        <v>829.54370100000006</v>
      </c>
      <c r="J23" s="216"/>
      <c r="K23" s="217"/>
    </row>
    <row r="24" spans="1:11" ht="15">
      <c r="A24" s="166">
        <v>17</v>
      </c>
      <c r="B24" s="10">
        <v>1.0582940000000001</v>
      </c>
      <c r="C24" s="11">
        <v>25</v>
      </c>
      <c r="D24" s="1">
        <f t="shared" si="1"/>
        <v>26.457350000000002</v>
      </c>
      <c r="E24" s="12">
        <v>7.1493969999999996</v>
      </c>
      <c r="F24" s="9">
        <v>6.9967959999999998</v>
      </c>
      <c r="G24" s="1">
        <f t="shared" si="2"/>
        <v>23.397619369829126</v>
      </c>
      <c r="H24" s="13" t="str">
        <f t="shared" si="3"/>
        <v>YES</v>
      </c>
      <c r="I24" s="74">
        <v>813.06274399999995</v>
      </c>
      <c r="J24" s="216"/>
      <c r="K24" s="217"/>
    </row>
    <row r="25" spans="1:11" ht="15">
      <c r="A25" s="166">
        <v>18</v>
      </c>
      <c r="B25" s="10">
        <v>1.0788949999999999</v>
      </c>
      <c r="C25" s="11">
        <v>25</v>
      </c>
      <c r="D25" s="1">
        <f t="shared" si="1"/>
        <v>26.972375</v>
      </c>
      <c r="E25" s="12">
        <v>7.2371429999999997</v>
      </c>
      <c r="F25" s="9">
        <v>7.0224320000000002</v>
      </c>
      <c r="G25" s="1">
        <f t="shared" si="2"/>
        <v>23.528715988633575</v>
      </c>
      <c r="H25" s="13" t="str">
        <f t="shared" si="3"/>
        <v>YES</v>
      </c>
      <c r="I25" s="74">
        <v>807.56909199999996</v>
      </c>
      <c r="J25" s="216"/>
      <c r="K25" s="217"/>
    </row>
    <row r="26" spans="1:11" ht="15">
      <c r="A26" s="166">
        <v>19</v>
      </c>
      <c r="B26" s="10">
        <v>1.0514269999999999</v>
      </c>
      <c r="C26" s="11">
        <v>25</v>
      </c>
      <c r="D26" s="1">
        <f t="shared" si="1"/>
        <v>26.285674999999998</v>
      </c>
      <c r="E26" s="12">
        <v>7.7865099999999998</v>
      </c>
      <c r="F26" s="9">
        <v>6.8910429999999998</v>
      </c>
      <c r="G26" s="1">
        <f t="shared" si="2"/>
        <v>21.595283580428948</v>
      </c>
      <c r="H26" s="13" t="str">
        <f t="shared" si="3"/>
        <v>YES</v>
      </c>
      <c r="I26" s="74">
        <v>803.90649399999995</v>
      </c>
      <c r="J26" s="216"/>
      <c r="K26" s="217"/>
    </row>
    <row r="27" spans="1:11" ht="15">
      <c r="A27" s="166">
        <v>20</v>
      </c>
      <c r="B27" s="10">
        <v>1.0857619999999999</v>
      </c>
      <c r="C27" s="11">
        <v>31</v>
      </c>
      <c r="D27" s="1">
        <f t="shared" si="1"/>
        <v>33.658621999999994</v>
      </c>
      <c r="E27" s="12">
        <v>7.969633</v>
      </c>
      <c r="F27" s="9">
        <v>7.0587520000000001</v>
      </c>
      <c r="G27" s="1">
        <f t="shared" si="2"/>
        <v>22.720420511262052</v>
      </c>
      <c r="H27" s="13" t="str">
        <f t="shared" si="3"/>
        <v>YES</v>
      </c>
      <c r="I27" s="74">
        <v>776.43823199999997</v>
      </c>
      <c r="J27" s="216"/>
      <c r="K27" s="217"/>
    </row>
    <row r="28" spans="1:11" ht="15">
      <c r="A28" s="166">
        <v>21</v>
      </c>
      <c r="B28" s="10">
        <v>1.1406989999999999</v>
      </c>
      <c r="C28" s="11">
        <v>31</v>
      </c>
      <c r="D28" s="1">
        <f t="shared" si="1"/>
        <v>35.361668999999999</v>
      </c>
      <c r="E28" s="12">
        <v>8.4961090000000006</v>
      </c>
      <c r="F28" s="9">
        <v>7.0555469999999998</v>
      </c>
      <c r="G28" s="1">
        <f t="shared" si="2"/>
        <v>22.055410988860427</v>
      </c>
      <c r="H28" s="13" t="str">
        <f t="shared" si="3"/>
        <v>YES</v>
      </c>
      <c r="I28" s="74">
        <v>796.58178699999996</v>
      </c>
      <c r="J28" s="216"/>
      <c r="K28" s="217"/>
    </row>
    <row r="29" spans="1:11" ht="15">
      <c r="A29" s="166">
        <v>22</v>
      </c>
      <c r="B29" s="10">
        <v>1.154433</v>
      </c>
      <c r="C29" s="11">
        <v>25</v>
      </c>
      <c r="D29" s="1">
        <f t="shared" si="1"/>
        <v>28.860825000000002</v>
      </c>
      <c r="E29" s="12">
        <v>9.1713710000000006</v>
      </c>
      <c r="F29" s="9">
        <v>7.0309780000000002</v>
      </c>
      <c r="G29" s="1">
        <f t="shared" si="2"/>
        <v>20.948282066166907</v>
      </c>
      <c r="H29" s="13" t="str">
        <f t="shared" si="3"/>
        <v>YES</v>
      </c>
      <c r="I29" s="74">
        <v>833.20605499999999</v>
      </c>
      <c r="J29" s="216"/>
      <c r="K29" s="217"/>
    </row>
    <row r="30" spans="1:11" ht="15">
      <c r="A30" s="166">
        <v>23</v>
      </c>
      <c r="B30" s="10">
        <v>1.1132299999999999</v>
      </c>
      <c r="C30" s="11">
        <v>31</v>
      </c>
      <c r="D30" s="1">
        <f t="shared" si="1"/>
        <v>34.510129999999997</v>
      </c>
      <c r="E30" s="12">
        <v>9.9153059999999993</v>
      </c>
      <c r="F30" s="9">
        <v>7.0715700000000004</v>
      </c>
      <c r="G30" s="1">
        <f t="shared" si="2"/>
        <v>20.143753590956539</v>
      </c>
      <c r="H30" s="13" t="str">
        <f t="shared" si="3"/>
        <v>YES</v>
      </c>
      <c r="I30" s="74">
        <v>1095.986572</v>
      </c>
      <c r="J30" s="216"/>
      <c r="K30" s="217"/>
    </row>
    <row r="31" spans="1:11" ht="15">
      <c r="A31" s="166">
        <v>24</v>
      </c>
      <c r="B31" s="10">
        <v>1.0857619999999999</v>
      </c>
      <c r="C31" s="11">
        <v>25</v>
      </c>
      <c r="D31" s="1">
        <f t="shared" si="1"/>
        <v>27.144049999999996</v>
      </c>
      <c r="E31" s="12">
        <v>10.441782</v>
      </c>
      <c r="F31" s="9">
        <v>7.0064099999999998</v>
      </c>
      <c r="G31" s="1">
        <f t="shared" si="2"/>
        <v>18.972068587629444</v>
      </c>
      <c r="H31" s="13" t="str">
        <f t="shared" si="3"/>
        <v>YES</v>
      </c>
      <c r="I31" s="74">
        <v>856.09643600000004</v>
      </c>
      <c r="J31" s="216"/>
      <c r="K31" s="217"/>
    </row>
    <row r="32" spans="1:11" ht="15">
      <c r="A32" s="166">
        <v>25</v>
      </c>
      <c r="B32" s="10">
        <v>1.1063639999999999</v>
      </c>
      <c r="C32" s="11">
        <v>31</v>
      </c>
      <c r="D32" s="1">
        <f t="shared" si="1"/>
        <v>34.297283999999998</v>
      </c>
      <c r="E32" s="12">
        <v>9.1141450000000006</v>
      </c>
      <c r="F32" s="9">
        <v>7.1207079999999996</v>
      </c>
      <c r="G32" s="1">
        <f t="shared" si="2"/>
        <v>21.581449761791802</v>
      </c>
      <c r="H32" s="13" t="str">
        <f t="shared" si="3"/>
        <v>YES</v>
      </c>
      <c r="I32" s="74">
        <v>836.868652</v>
      </c>
      <c r="J32" s="216"/>
      <c r="K32" s="217"/>
    </row>
    <row r="33" spans="1:11" ht="15">
      <c r="A33" s="166">
        <v>26</v>
      </c>
      <c r="B33" s="10">
        <v>1.1063639999999999</v>
      </c>
      <c r="C33" s="11">
        <v>25</v>
      </c>
      <c r="D33" s="1">
        <f t="shared" si="1"/>
        <v>27.659099999999999</v>
      </c>
      <c r="E33" s="12">
        <v>8.4579579999999996</v>
      </c>
      <c r="F33" s="9">
        <v>6.9284299999999996</v>
      </c>
      <c r="G33" s="1">
        <f t="shared" si="2"/>
        <v>21.064994696208036</v>
      </c>
      <c r="H33" s="13" t="str">
        <f t="shared" si="3"/>
        <v>YES</v>
      </c>
      <c r="I33" s="74">
        <v>824.05004899999994</v>
      </c>
      <c r="J33" s="216"/>
      <c r="K33" s="217"/>
    </row>
    <row r="34" spans="1:11" ht="15">
      <c r="A34" s="166">
        <v>27</v>
      </c>
      <c r="B34" s="10">
        <v>1.1406989999999999</v>
      </c>
      <c r="C34" s="11">
        <v>25</v>
      </c>
      <c r="D34" s="1">
        <f t="shared" si="1"/>
        <v>28.517474999999997</v>
      </c>
      <c r="E34" s="12">
        <v>8.4884780000000006</v>
      </c>
      <c r="F34" s="9">
        <v>6.8803599999999996</v>
      </c>
      <c r="G34" s="1">
        <f t="shared" si="2"/>
        <v>20.752430101242709</v>
      </c>
      <c r="H34" s="13" t="str">
        <f t="shared" si="3"/>
        <v>YES</v>
      </c>
      <c r="I34" s="74">
        <v>820.38745100000006</v>
      </c>
      <c r="J34" s="216"/>
      <c r="K34" s="217"/>
    </row>
    <row r="35" spans="1:11" ht="15">
      <c r="A35" s="166">
        <v>28</v>
      </c>
      <c r="B35" s="10">
        <v>0.96902200000000005</v>
      </c>
      <c r="C35" s="11">
        <v>30</v>
      </c>
      <c r="D35" s="1">
        <f t="shared" si="1"/>
        <v>29.07066</v>
      </c>
      <c r="E35" s="12">
        <v>9.1294059999999995</v>
      </c>
      <c r="F35" s="9">
        <v>7.3599880000000004</v>
      </c>
      <c r="G35" s="1">
        <f t="shared" si="2"/>
        <v>23.093026825468247</v>
      </c>
      <c r="H35" s="13" t="str">
        <f t="shared" si="3"/>
        <v>YES</v>
      </c>
      <c r="I35" s="74">
        <v>823.134277</v>
      </c>
      <c r="J35" s="216"/>
      <c r="K35" s="217"/>
    </row>
    <row r="36" spans="1:11" ht="15">
      <c r="A36" s="166">
        <v>29</v>
      </c>
      <c r="B36" s="10">
        <v>0.98962300000000003</v>
      </c>
      <c r="C36" s="11">
        <v>30</v>
      </c>
      <c r="D36" s="1">
        <f t="shared" si="1"/>
        <v>29.688690000000001</v>
      </c>
      <c r="E36" s="12">
        <v>9.2858239999999999</v>
      </c>
      <c r="F36" s="9">
        <v>7.3322139999999996</v>
      </c>
      <c r="G36" s="1">
        <f t="shared" si="2"/>
        <v>22.684963154112317</v>
      </c>
      <c r="H36" s="13" t="str">
        <f t="shared" si="3"/>
        <v>YES</v>
      </c>
      <c r="I36" s="74">
        <v>818.55639599999995</v>
      </c>
      <c r="J36" s="216"/>
      <c r="K36" s="217"/>
    </row>
    <row r="37" spans="1:11" ht="15">
      <c r="A37" s="166">
        <v>30</v>
      </c>
      <c r="B37" s="10">
        <v>1.1406989999999999</v>
      </c>
      <c r="C37" s="11">
        <v>31</v>
      </c>
      <c r="D37" s="1">
        <f t="shared" si="1"/>
        <v>35.361668999999999</v>
      </c>
      <c r="E37" s="12">
        <v>8.9729899999999994</v>
      </c>
      <c r="F37" s="9">
        <v>7.317259</v>
      </c>
      <c r="G37" s="1">
        <f t="shared" si="2"/>
        <v>23.436774771649969</v>
      </c>
      <c r="H37" s="13" t="str">
        <f t="shared" si="3"/>
        <v>YES</v>
      </c>
      <c r="I37" s="74">
        <v>823.134277</v>
      </c>
      <c r="J37" s="216"/>
      <c r="K37" s="217"/>
    </row>
    <row r="38" spans="1:11" ht="15">
      <c r="A38" s="166">
        <v>31</v>
      </c>
      <c r="B38" s="10">
        <v>1.133832</v>
      </c>
      <c r="C38" s="11">
        <v>31</v>
      </c>
      <c r="D38" s="1">
        <f t="shared" si="1"/>
        <v>35.148792</v>
      </c>
      <c r="E38" s="12">
        <v>8.931025</v>
      </c>
      <c r="F38" s="9">
        <v>7.3642609999999999</v>
      </c>
      <c r="G38" s="1">
        <f t="shared" si="2"/>
        <v>23.878055438962157</v>
      </c>
      <c r="H38" s="13" t="str">
        <f t="shared" si="3"/>
        <v>YES</v>
      </c>
      <c r="I38" s="74">
        <v>837.78417999999999</v>
      </c>
      <c r="J38" s="216"/>
      <c r="K38" s="217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100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80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79</v>
      </c>
      <c r="C43" s="116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59</v>
      </c>
      <c r="H44" s="73"/>
      <c r="I44" s="73"/>
    </row>
    <row r="45" spans="1:11" ht="12.75" customHeight="1">
      <c r="B45" s="3"/>
      <c r="C45" s="117" t="s">
        <v>60</v>
      </c>
      <c r="K45" s="59"/>
    </row>
    <row r="46" spans="1:11" ht="12.75" customHeight="1">
      <c r="B46" s="3" t="s">
        <v>78</v>
      </c>
      <c r="C46" s="118" t="s">
        <v>61</v>
      </c>
      <c r="K46" s="30"/>
    </row>
    <row r="47" spans="1:11">
      <c r="B47" s="3" t="s">
        <v>77</v>
      </c>
      <c r="C47" s="15" t="s">
        <v>62</v>
      </c>
      <c r="K47" s="114" t="s">
        <v>56</v>
      </c>
    </row>
  </sheetData>
  <sheetProtection sheet="1" objects="1" scenarios="1"/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54</v>
      </c>
      <c r="H1" s="110"/>
      <c r="K1" s="126"/>
    </row>
    <row r="2" spans="1:22">
      <c r="H2" s="110"/>
    </row>
    <row r="3" spans="1:22" ht="15">
      <c r="A3" s="99" t="s">
        <v>52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5" t="s">
        <v>72</v>
      </c>
      <c r="B5" s="225"/>
      <c r="C5" s="225"/>
      <c r="D5" s="225"/>
      <c r="E5" s="225"/>
      <c r="F5" s="225"/>
      <c r="G5" s="225"/>
      <c r="H5" s="225"/>
      <c r="I5" s="225"/>
      <c r="J5" s="225"/>
    </row>
    <row r="6" spans="1:22" ht="15" customHeight="1">
      <c r="A6" s="225" t="s">
        <v>73</v>
      </c>
      <c r="B6" s="225"/>
      <c r="C6" s="225"/>
      <c r="D6" s="225"/>
      <c r="E6" s="225"/>
      <c r="F6" s="225"/>
      <c r="G6" s="225"/>
      <c r="H6" s="225"/>
      <c r="I6" s="225"/>
      <c r="J6" s="225"/>
    </row>
    <row r="7" spans="1:22" ht="15" customHeight="1">
      <c r="A7" s="225" t="s">
        <v>57</v>
      </c>
      <c r="B7" s="225"/>
      <c r="C7" s="225"/>
      <c r="D7" s="225"/>
      <c r="E7" s="225"/>
      <c r="F7" s="225"/>
      <c r="G7" s="225"/>
      <c r="H7" s="225"/>
      <c r="I7" s="225"/>
      <c r="J7" s="225"/>
    </row>
    <row r="8" spans="1:22" ht="16.5">
      <c r="A8" s="113" t="s">
        <v>63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69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106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107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119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74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108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53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70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122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123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109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110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124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51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111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112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113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117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71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118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121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126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116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1" t="s">
        <v>18</v>
      </c>
    </row>
    <row r="2" spans="1:7" ht="19.5" customHeight="1">
      <c r="A2" s="36" t="s">
        <v>96</v>
      </c>
    </row>
    <row r="3" spans="1:7" ht="24.6" customHeight="1">
      <c r="A3" s="162" t="s">
        <v>7</v>
      </c>
      <c r="B3" s="229" t="str">
        <f>IF('pg 1'!C2="","",'pg 1'!C2)</f>
        <v>City of Warrenton</v>
      </c>
      <c r="C3" s="229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8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8" t="str">
        <f>IF('pg 1'!C4="","",'pg 1'!C4)</f>
        <v/>
      </c>
      <c r="C5" s="31" t="s">
        <v>94</v>
      </c>
      <c r="D5" s="54" t="s">
        <v>93</v>
      </c>
      <c r="E5" s="140"/>
      <c r="F5" s="140"/>
    </row>
    <row r="6" spans="1:7" ht="24.6" customHeight="1">
      <c r="A6" s="162" t="s">
        <v>1</v>
      </c>
      <c r="B6" s="168" t="str">
        <f>IF('pg 1'!G1="","",'pg 1'!G1)</f>
        <v>Clatsop</v>
      </c>
      <c r="C6" s="31" t="s">
        <v>91</v>
      </c>
      <c r="D6" s="54" t="s">
        <v>92</v>
      </c>
      <c r="E6" s="140"/>
      <c r="F6" s="140"/>
    </row>
    <row r="7" spans="1:7" ht="24.6" customHeight="1">
      <c r="A7" s="162" t="s">
        <v>11</v>
      </c>
      <c r="B7" s="169">
        <f>IF('pg 1'!G2="","",'pg 1'!G2)</f>
        <v>45717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7" t="s">
        <v>23</v>
      </c>
      <c r="B9" s="228"/>
      <c r="C9" s="27"/>
      <c r="D9" s="142" t="s">
        <v>97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90</v>
      </c>
      <c r="C10" s="18" t="s">
        <v>37</v>
      </c>
      <c r="D10" s="141" t="s">
        <v>13</v>
      </c>
      <c r="E10" s="141" t="s">
        <v>89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87</v>
      </c>
      <c r="F19" s="41"/>
    </row>
    <row r="20" spans="1:7" ht="31.5" customHeight="1">
      <c r="A20" s="32"/>
      <c r="B20" s="32"/>
      <c r="C20" s="33"/>
      <c r="E20" s="144" t="s">
        <v>88</v>
      </c>
      <c r="F20" s="41"/>
    </row>
    <row r="21" spans="1:7" ht="31.5" customHeight="1">
      <c r="A21" s="32"/>
      <c r="B21" s="32"/>
      <c r="C21" s="33"/>
      <c r="E21" s="144" t="s">
        <v>95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6" t="s">
        <v>104</v>
      </c>
      <c r="B28" s="226"/>
      <c r="C28" s="226"/>
      <c r="D28" s="226"/>
      <c r="E28" s="226"/>
      <c r="F28" s="226"/>
      <c r="G28" s="226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40</v>
      </c>
    </row>
    <row r="31" spans="1:7" ht="15">
      <c r="A31" s="54" t="s">
        <v>41</v>
      </c>
      <c r="G31" s="59" t="s">
        <v>99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4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Dave Davis</cp:lastModifiedBy>
  <cp:lastPrinted>2025-04-02T17:53:22Z</cp:lastPrinted>
  <dcterms:created xsi:type="dcterms:W3CDTF">2008-11-12T20:47:25Z</dcterms:created>
  <dcterms:modified xsi:type="dcterms:W3CDTF">2025-04-02T17:54:44Z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