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pril 2025 State Reports\"/>
    </mc:Choice>
  </mc:AlternateContent>
  <xr:revisionPtr revIDLastSave="0" documentId="13_ncr:1_{FCD39E2A-DC60-4A78-B9F0-C95A6602D304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080" yWindow="1080" windowWidth="19305" windowHeight="982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D17" i="32"/>
  <c r="D18" i="32"/>
  <c r="H18" i="32" s="1"/>
  <c r="D19" i="32"/>
  <c r="H19" i="32" s="1"/>
  <c r="D20" i="32"/>
  <c r="H20" i="32" s="1"/>
  <c r="D21" i="32"/>
  <c r="H21" i="32" s="1"/>
  <c r="D22" i="32"/>
  <c r="D23" i="32"/>
  <c r="D24" i="32"/>
  <c r="H24" i="32" s="1"/>
  <c r="D25" i="32"/>
  <c r="H25" i="32" s="1"/>
  <c r="D26" i="32"/>
  <c r="H26" i="32" s="1"/>
  <c r="D27" i="32"/>
  <c r="H27" i="32" s="1"/>
  <c r="D28" i="32"/>
  <c r="H28" i="32" s="1"/>
  <c r="D29" i="32"/>
  <c r="H29" i="32" s="1"/>
  <c r="D30" i="32"/>
  <c r="H30" i="32" s="1"/>
  <c r="D31" i="32"/>
  <c r="H31" i="32" s="1"/>
  <c r="D32" i="32"/>
  <c r="H32" i="32" s="1"/>
  <c r="D33" i="32"/>
  <c r="H33" i="32" s="1"/>
  <c r="D34" i="32"/>
  <c r="D35" i="32"/>
  <c r="H35" i="32" s="1"/>
  <c r="D36" i="32"/>
  <c r="H36" i="32" s="1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34" i="32" l="1"/>
  <c r="H17" i="32"/>
  <c r="H16" i="32"/>
  <c r="H23" i="32"/>
  <c r="H2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<sst xmlns="http://schemas.openxmlformats.org/spreadsheetml/2006/main" count="170" uniqueCount="138">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</sst>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14" fontId="5" fillId="0" borderId="19" xfId="0" applyNumberFormat="1" applyFont="1" applyBorder="1" applyAlignment="1" applyProtection="1">
      <alignment vertical="center"/>
      <protection locked="0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view="pageLayout" topLeftCell="A31" zoomScale="85" zoomScaleNormal="100" zoomScalePageLayoutView="85" workbookViewId="0">
      <selection activeCell="H11" sqref="H11:H40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206" t="s">
        <v>131</v>
      </c>
      <c r="D2" s="206"/>
      <c r="E2" s="80"/>
      <c r="F2" s="37" t="s">
        <v>43</v>
      </c>
      <c r="G2" s="91">
        <v>45748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213" t="s">
        <v>67</v>
      </c>
    </row>
    <row r="7" spans="1:9" ht="14.25" customHeight="1">
      <c r="D7" s="62" t="s">
        <v>68</v>
      </c>
      <c r="E7" s="81" t="s">
        <v>75</v>
      </c>
      <c r="F7" s="209" t="s">
        <v>81</v>
      </c>
      <c r="G7" s="210"/>
      <c r="H7" s="214"/>
    </row>
    <row r="8" spans="1:9">
      <c r="A8" s="3"/>
      <c r="B8" s="3"/>
      <c r="D8" s="120" t="s">
        <v>48</v>
      </c>
      <c r="E8" s="171">
        <v>0.5</v>
      </c>
      <c r="F8" s="211">
        <v>4</v>
      </c>
      <c r="G8" s="212"/>
      <c r="H8" s="214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207" t="s">
        <v>82</v>
      </c>
      <c r="G10" s="208"/>
      <c r="H10" s="57" t="s">
        <v>66</v>
      </c>
    </row>
    <row r="11" spans="1:9" ht="14.25" customHeight="1">
      <c r="A11" s="166">
        <v>1</v>
      </c>
      <c r="B11" s="10">
        <v>3.6999999999999998E-2</v>
      </c>
      <c r="C11" s="11">
        <v>3.6999999999999998E-2</v>
      </c>
      <c r="D11" s="10">
        <v>5.8999999999999997E-2</v>
      </c>
      <c r="E11" s="79">
        <v>0.28231099999999998</v>
      </c>
      <c r="F11" s="205">
        <v>4.49</v>
      </c>
      <c r="G11" s="205"/>
      <c r="H11" s="40" t="s">
        <v>137</v>
      </c>
      <c r="I11" s="174"/>
    </row>
    <row r="12" spans="1:9" ht="14.25" customHeight="1">
      <c r="A12" s="166">
        <v>2</v>
      </c>
      <c r="B12" s="10">
        <v>3.4000000000000002E-2</v>
      </c>
      <c r="C12" s="11">
        <v>3.4000000000000002E-2</v>
      </c>
      <c r="D12" s="10">
        <v>4.2999999999999997E-2</v>
      </c>
      <c r="E12" s="9">
        <v>0.24</v>
      </c>
      <c r="F12" s="205">
        <v>4.49</v>
      </c>
      <c r="G12" s="205"/>
      <c r="H12" s="40" t="s">
        <v>137</v>
      </c>
      <c r="I12" s="175"/>
    </row>
    <row r="13" spans="1:9" ht="14.25" customHeight="1">
      <c r="A13" s="166">
        <v>3</v>
      </c>
      <c r="B13" s="10">
        <v>3.5000000000000003E-2</v>
      </c>
      <c r="C13" s="11">
        <v>3.5000000000000003E-2</v>
      </c>
      <c r="D13" s="10">
        <v>4.3999999999999997E-2</v>
      </c>
      <c r="E13" s="9">
        <v>0.28000000000000003</v>
      </c>
      <c r="F13" s="205">
        <v>4.63</v>
      </c>
      <c r="G13" s="205"/>
      <c r="H13" s="40" t="s">
        <v>137</v>
      </c>
      <c r="I13" s="176"/>
    </row>
    <row r="14" spans="1:9" ht="14.25" customHeight="1">
      <c r="A14" s="166">
        <v>4</v>
      </c>
      <c r="B14" s="10">
        <v>4.1000000000000002E-2</v>
      </c>
      <c r="C14" s="11">
        <v>4.1000000000000002E-2</v>
      </c>
      <c r="D14" s="10">
        <v>0.06</v>
      </c>
      <c r="E14" s="9">
        <v>0.28000000000000003</v>
      </c>
      <c r="F14" s="205">
        <v>4.6500000000000004</v>
      </c>
      <c r="G14" s="205"/>
      <c r="H14" s="40" t="s">
        <v>137</v>
      </c>
    </row>
    <row r="15" spans="1:9" ht="14.25" customHeight="1">
      <c r="A15" s="166">
        <v>5</v>
      </c>
      <c r="B15" s="10">
        <v>3.4000000000000002E-2</v>
      </c>
      <c r="C15" s="11">
        <v>3.4000000000000002E-2</v>
      </c>
      <c r="D15" s="10">
        <v>0.05</v>
      </c>
      <c r="E15" s="9">
        <v>0.28000000000000003</v>
      </c>
      <c r="F15" s="205">
        <v>4.49</v>
      </c>
      <c r="G15" s="205"/>
      <c r="H15" s="40" t="s">
        <v>137</v>
      </c>
    </row>
    <row r="16" spans="1:9" ht="14.25" customHeight="1">
      <c r="A16" s="166">
        <v>6</v>
      </c>
      <c r="B16" s="10">
        <v>3.5000000000000003E-2</v>
      </c>
      <c r="C16" s="11">
        <v>3.5000000000000003E-2</v>
      </c>
      <c r="D16" s="10">
        <v>7.2999999999999995E-2</v>
      </c>
      <c r="E16" s="9">
        <v>0.28000000000000003</v>
      </c>
      <c r="F16" s="205">
        <v>4.49</v>
      </c>
      <c r="G16" s="205"/>
      <c r="H16" s="40" t="s">
        <v>137</v>
      </c>
    </row>
    <row r="17" spans="1:8" ht="14.25" customHeight="1">
      <c r="A17" s="166">
        <v>7</v>
      </c>
      <c r="B17" s="10">
        <v>4.7E-2</v>
      </c>
      <c r="C17" s="11">
        <v>4.7E-2</v>
      </c>
      <c r="D17" s="10">
        <v>6.4000000000000001E-2</v>
      </c>
      <c r="E17" s="9">
        <v>0.28000000000000003</v>
      </c>
      <c r="F17" s="205">
        <v>4.63</v>
      </c>
      <c r="G17" s="205"/>
      <c r="H17" s="40" t="s">
        <v>137</v>
      </c>
    </row>
    <row r="18" spans="1:8" ht="14.25" customHeight="1">
      <c r="A18" s="166">
        <v>8</v>
      </c>
      <c r="B18" s="10">
        <v>3.5000000000000003E-2</v>
      </c>
      <c r="C18" s="11">
        <v>3.5000000000000003E-2</v>
      </c>
      <c r="D18" s="10">
        <v>0.06</v>
      </c>
      <c r="E18" s="9">
        <v>0.28000000000000003</v>
      </c>
      <c r="F18" s="205">
        <v>4.6500000000000004</v>
      </c>
      <c r="G18" s="205"/>
      <c r="H18" s="40" t="s">
        <v>137</v>
      </c>
    </row>
    <row r="19" spans="1:8" ht="14.25" customHeight="1">
      <c r="A19" s="166">
        <v>9</v>
      </c>
      <c r="B19" s="10">
        <v>0.04</v>
      </c>
      <c r="C19" s="11">
        <v>0.04</v>
      </c>
      <c r="D19" s="10">
        <v>4.9000000000000002E-2</v>
      </c>
      <c r="E19" s="9">
        <v>0.24</v>
      </c>
      <c r="F19" s="205">
        <v>4.4000000000000004</v>
      </c>
      <c r="G19" s="205"/>
      <c r="H19" s="40" t="s">
        <v>137</v>
      </c>
    </row>
    <row r="20" spans="1:8" ht="14.25" customHeight="1">
      <c r="A20" s="166">
        <v>10</v>
      </c>
      <c r="B20" s="10">
        <v>0.04</v>
      </c>
      <c r="C20" s="11">
        <v>0.04</v>
      </c>
      <c r="D20" s="10">
        <v>0.05</v>
      </c>
      <c r="E20" s="9">
        <v>0.21</v>
      </c>
      <c r="F20" s="205">
        <v>4.49</v>
      </c>
      <c r="G20" s="205"/>
      <c r="H20" s="40" t="s">
        <v>137</v>
      </c>
    </row>
    <row r="21" spans="1:8" ht="14.25" customHeight="1">
      <c r="A21" s="166">
        <v>11</v>
      </c>
      <c r="B21" s="10">
        <v>3.7999999999999999E-2</v>
      </c>
      <c r="C21" s="11">
        <v>3.7999999999999999E-2</v>
      </c>
      <c r="D21" s="10">
        <v>4.7E-2</v>
      </c>
      <c r="E21" s="9">
        <v>0.2</v>
      </c>
      <c r="F21" s="205">
        <v>4.49</v>
      </c>
      <c r="G21" s="205"/>
      <c r="H21" s="40" t="s">
        <v>137</v>
      </c>
    </row>
    <row r="22" spans="1:8" ht="14.25" customHeight="1">
      <c r="A22" s="166">
        <v>12</v>
      </c>
      <c r="B22" s="10">
        <v>0.04</v>
      </c>
      <c r="C22" s="11">
        <v>0.04</v>
      </c>
      <c r="D22" s="10">
        <v>4.2000000000000003E-2</v>
      </c>
      <c r="E22" s="9">
        <v>0.21</v>
      </c>
      <c r="F22" s="205">
        <v>4.63</v>
      </c>
      <c r="G22" s="205"/>
      <c r="H22" s="40" t="s">
        <v>137</v>
      </c>
    </row>
    <row r="23" spans="1:8" ht="14.25" customHeight="1">
      <c r="A23" s="166">
        <v>13</v>
      </c>
      <c r="B23" s="10">
        <v>3.9E-2</v>
      </c>
      <c r="C23" s="11">
        <v>3.9E-2</v>
      </c>
      <c r="D23" s="10">
        <v>4.2000000000000003E-2</v>
      </c>
      <c r="E23" s="9">
        <v>0.21</v>
      </c>
      <c r="F23" s="205">
        <v>4.6500000000000004</v>
      </c>
      <c r="G23" s="205"/>
      <c r="H23" s="40" t="s">
        <v>137</v>
      </c>
    </row>
    <row r="24" spans="1:8" ht="14.25" customHeight="1">
      <c r="A24" s="166">
        <v>14</v>
      </c>
      <c r="B24" s="10">
        <v>0.04</v>
      </c>
      <c r="C24" s="11">
        <v>0.04</v>
      </c>
      <c r="D24" s="10">
        <v>4.2000000000000003E-2</v>
      </c>
      <c r="E24" s="9">
        <v>0.2</v>
      </c>
      <c r="F24" s="205">
        <v>4.7</v>
      </c>
      <c r="G24" s="205"/>
      <c r="H24" s="40" t="s">
        <v>137</v>
      </c>
    </row>
    <row r="25" spans="1:8" ht="14.25" customHeight="1">
      <c r="A25" s="166">
        <v>15</v>
      </c>
      <c r="B25" s="10">
        <v>4.2000000000000003E-2</v>
      </c>
      <c r="C25" s="11">
        <v>4.2000000000000003E-2</v>
      </c>
      <c r="D25" s="10">
        <v>0.06</v>
      </c>
      <c r="E25" s="9">
        <v>0.21</v>
      </c>
      <c r="F25" s="205">
        <v>4.66</v>
      </c>
      <c r="G25" s="205"/>
      <c r="H25" s="40" t="s">
        <v>137</v>
      </c>
    </row>
    <row r="26" spans="1:8" ht="14.25" customHeight="1">
      <c r="A26" s="166">
        <v>16</v>
      </c>
      <c r="B26" s="10">
        <v>4.1000000000000002E-2</v>
      </c>
      <c r="C26" s="11">
        <v>4.1000000000000002E-2</v>
      </c>
      <c r="D26" s="10">
        <v>4.9000000000000002E-2</v>
      </c>
      <c r="E26" s="9">
        <v>0.21</v>
      </c>
      <c r="F26" s="205">
        <v>4.6399999999999997</v>
      </c>
      <c r="G26" s="205"/>
      <c r="H26" s="40" t="s">
        <v>137</v>
      </c>
    </row>
    <row r="27" spans="1:8" ht="14.25" customHeight="1">
      <c r="A27" s="166">
        <v>17</v>
      </c>
      <c r="B27" s="10">
        <v>4.2999999999999997E-2</v>
      </c>
      <c r="C27" s="11">
        <v>4.2999999999999997E-2</v>
      </c>
      <c r="D27" s="10">
        <v>4.2999999999999997E-2</v>
      </c>
      <c r="E27" s="9">
        <v>0.21</v>
      </c>
      <c r="F27" s="205">
        <v>4.3899999999999997</v>
      </c>
      <c r="G27" s="205"/>
      <c r="H27" s="40" t="s">
        <v>137</v>
      </c>
    </row>
    <row r="28" spans="1:8" ht="14.25" customHeight="1">
      <c r="A28" s="166">
        <v>18</v>
      </c>
      <c r="B28" s="10">
        <v>4.9000000000000002E-2</v>
      </c>
      <c r="C28" s="11">
        <v>4.9000000000000002E-2</v>
      </c>
      <c r="D28" s="10">
        <v>4.7E-2</v>
      </c>
      <c r="E28" s="9">
        <v>0.21</v>
      </c>
      <c r="F28" s="205">
        <v>4.67</v>
      </c>
      <c r="G28" s="205"/>
      <c r="H28" s="40" t="s">
        <v>137</v>
      </c>
    </row>
    <row r="29" spans="1:8" ht="14.25" customHeight="1">
      <c r="A29" s="166">
        <v>19</v>
      </c>
      <c r="B29" s="10">
        <v>3.5000000000000003E-2</v>
      </c>
      <c r="C29" s="11">
        <v>3.5000000000000003E-2</v>
      </c>
      <c r="D29" s="10">
        <v>4.9000000000000002E-2</v>
      </c>
      <c r="E29" s="9">
        <v>0.21</v>
      </c>
      <c r="F29" s="205">
        <v>4.67</v>
      </c>
      <c r="G29" s="205"/>
      <c r="H29" s="40" t="s">
        <v>137</v>
      </c>
    </row>
    <row r="30" spans="1:8" ht="14.25" customHeight="1">
      <c r="A30" s="166">
        <v>20</v>
      </c>
      <c r="B30" s="10">
        <v>3.4000000000000002E-2</v>
      </c>
      <c r="C30" s="11">
        <v>3.4000000000000002E-2</v>
      </c>
      <c r="D30" s="10">
        <v>4.5999999999999999E-2</v>
      </c>
      <c r="E30" s="9">
        <v>0.2</v>
      </c>
      <c r="F30" s="205">
        <v>4.4400000000000004</v>
      </c>
      <c r="G30" s="205"/>
      <c r="H30" s="40" t="s">
        <v>137</v>
      </c>
    </row>
    <row r="31" spans="1:8" ht="14.25" customHeight="1">
      <c r="A31" s="166">
        <v>21</v>
      </c>
      <c r="B31" s="10">
        <v>3.4000000000000002E-2</v>
      </c>
      <c r="C31" s="11">
        <v>3.4000000000000002E-2</v>
      </c>
      <c r="D31" s="10">
        <v>4.7E-2</v>
      </c>
      <c r="E31" s="9">
        <v>0.21</v>
      </c>
      <c r="F31" s="205">
        <v>4.6500000000000004</v>
      </c>
      <c r="G31" s="205"/>
      <c r="H31" s="40" t="s">
        <v>137</v>
      </c>
    </row>
    <row r="32" spans="1:8" ht="14.25" customHeight="1">
      <c r="A32" s="166">
        <v>22</v>
      </c>
      <c r="B32" s="10">
        <v>3.4000000000000002E-2</v>
      </c>
      <c r="C32" s="11">
        <v>3.4000000000000002E-2</v>
      </c>
      <c r="D32" s="10">
        <v>4.7E-2</v>
      </c>
      <c r="E32" s="9">
        <v>0.19</v>
      </c>
      <c r="F32" s="205">
        <v>4.43</v>
      </c>
      <c r="G32" s="205"/>
      <c r="H32" s="40" t="s">
        <v>137</v>
      </c>
    </row>
    <row r="33" spans="1:8" ht="14.25" customHeight="1">
      <c r="A33" s="166">
        <v>23</v>
      </c>
      <c r="B33" s="10">
        <v>3.5999999999999997E-2</v>
      </c>
      <c r="C33" s="11">
        <v>3.5999999999999997E-2</v>
      </c>
      <c r="D33" s="10">
        <v>4.8000000000000001E-2</v>
      </c>
      <c r="E33" s="9">
        <v>0.2</v>
      </c>
      <c r="F33" s="205">
        <v>4.5</v>
      </c>
      <c r="G33" s="205"/>
      <c r="H33" s="40" t="s">
        <v>137</v>
      </c>
    </row>
    <row r="34" spans="1:8" ht="14.25" customHeight="1">
      <c r="A34" s="166">
        <v>24</v>
      </c>
      <c r="B34" s="10">
        <v>3.2000000000000001E-2</v>
      </c>
      <c r="C34" s="11">
        <v>3.2000000000000001E-2</v>
      </c>
      <c r="D34" s="10">
        <v>4.5999999999999999E-2</v>
      </c>
      <c r="E34" s="9">
        <v>0.21</v>
      </c>
      <c r="F34" s="205">
        <v>4.4800000000000004</v>
      </c>
      <c r="G34" s="205"/>
      <c r="H34" s="40" t="s">
        <v>137</v>
      </c>
    </row>
    <row r="35" spans="1:8" ht="14.25" customHeight="1">
      <c r="A35" s="166">
        <v>25</v>
      </c>
      <c r="B35" s="10">
        <v>3.1E-2</v>
      </c>
      <c r="C35" s="11">
        <v>3.1E-2</v>
      </c>
      <c r="D35" s="10">
        <v>5.2999999999999999E-2</v>
      </c>
      <c r="E35" s="9">
        <v>0.21</v>
      </c>
      <c r="F35" s="205">
        <v>4.7</v>
      </c>
      <c r="G35" s="205"/>
      <c r="H35" s="40" t="s">
        <v>137</v>
      </c>
    </row>
    <row r="36" spans="1:8" ht="14.25" customHeight="1">
      <c r="A36" s="166">
        <v>26</v>
      </c>
      <c r="B36" s="10">
        <v>3.3000000000000002E-2</v>
      </c>
      <c r="C36" s="11">
        <v>3.3000000000000002E-2</v>
      </c>
      <c r="D36" s="10">
        <v>5.1999999999999998E-2</v>
      </c>
      <c r="E36" s="9">
        <v>0.19</v>
      </c>
      <c r="F36" s="205">
        <v>4.47</v>
      </c>
      <c r="G36" s="205"/>
      <c r="H36" s="40" t="s">
        <v>137</v>
      </c>
    </row>
    <row r="37" spans="1:8" ht="14.25" customHeight="1">
      <c r="A37" s="166">
        <v>27</v>
      </c>
      <c r="B37" s="10">
        <v>3.1E-2</v>
      </c>
      <c r="C37" s="11">
        <v>3.1E-2</v>
      </c>
      <c r="D37" s="10">
        <v>7.0999999999999994E-2</v>
      </c>
      <c r="E37" s="9">
        <v>0.2</v>
      </c>
      <c r="F37" s="205">
        <v>4.5</v>
      </c>
      <c r="G37" s="205"/>
      <c r="H37" s="40" t="s">
        <v>137</v>
      </c>
    </row>
    <row r="38" spans="1:8" ht="14.25" customHeight="1">
      <c r="A38" s="166">
        <v>28</v>
      </c>
      <c r="B38" s="10">
        <v>3.2000000000000001E-2</v>
      </c>
      <c r="C38" s="11">
        <v>3.2000000000000001E-2</v>
      </c>
      <c r="D38" s="10">
        <v>3.7999999999999999E-2</v>
      </c>
      <c r="E38" s="9">
        <v>0.2</v>
      </c>
      <c r="F38" s="205">
        <v>4.4000000000000004</v>
      </c>
      <c r="G38" s="205"/>
      <c r="H38" s="40" t="s">
        <v>137</v>
      </c>
    </row>
    <row r="39" spans="1:8" ht="14.25" customHeight="1">
      <c r="A39" s="166">
        <v>29</v>
      </c>
      <c r="B39" s="10">
        <v>0.03</v>
      </c>
      <c r="C39" s="11">
        <v>0.03</v>
      </c>
      <c r="D39" s="10">
        <v>6.0999999999999999E-2</v>
      </c>
      <c r="E39" s="9">
        <v>0.19</v>
      </c>
      <c r="F39" s="205">
        <v>4.4000000000000004</v>
      </c>
      <c r="G39" s="205"/>
      <c r="H39" s="40" t="s">
        <v>137</v>
      </c>
    </row>
    <row r="40" spans="1:8" ht="14.25" customHeight="1">
      <c r="A40" s="166">
        <v>30</v>
      </c>
      <c r="B40" s="10">
        <v>3.2000000000000001E-2</v>
      </c>
      <c r="C40" s="11">
        <v>3.2000000000000001E-2</v>
      </c>
      <c r="D40" s="10">
        <v>3.3000000000000002E-2</v>
      </c>
      <c r="E40" s="9">
        <v>0.2</v>
      </c>
      <c r="F40" s="205">
        <v>4.4000000000000004</v>
      </c>
      <c r="G40" s="205"/>
      <c r="H40" s="40" t="s">
        <v>137</v>
      </c>
    </row>
    <row r="41" spans="1:8" ht="14.25" customHeight="1">
      <c r="A41" s="166">
        <v>31</v>
      </c>
      <c r="B41" s="10"/>
      <c r="C41" s="11"/>
      <c r="D41" s="10"/>
      <c r="E41" s="9"/>
      <c r="F41" s="205"/>
      <c r="G41" s="205"/>
      <c r="H41" s="40"/>
    </row>
    <row r="42" spans="1:8" ht="15.75">
      <c r="A42" s="202" t="s">
        <v>29</v>
      </c>
      <c r="B42" s="203"/>
      <c r="C42" s="203"/>
      <c r="D42" s="203"/>
      <c r="E42" s="203"/>
      <c r="F42" s="203"/>
      <c r="G42" s="203"/>
      <c r="H42" s="204"/>
    </row>
    <row r="43" spans="1:8" ht="45" customHeight="1">
      <c r="A43" s="191" t="s">
        <v>47</v>
      </c>
      <c r="B43" s="192"/>
      <c r="C43" s="193" t="s">
        <v>46</v>
      </c>
      <c r="D43" s="193"/>
      <c r="E43" s="191" t="s">
        <v>65</v>
      </c>
      <c r="F43" s="193"/>
      <c r="G43" s="122" t="s">
        <v>115</v>
      </c>
      <c r="H43" s="92" t="s">
        <v>22</v>
      </c>
    </row>
    <row r="44" spans="1:8" ht="15" customHeight="1">
      <c r="A44" s="198" t="str">
        <f>IF(COUNTIF(B11:B41,"")=31,"",IF(_xlfn.PERCENTILE.INC(B11:B41,0.95)&lt;=1,"Yes","No"))</f>
        <v>Yes</v>
      </c>
      <c r="B44" s="199"/>
      <c r="C44" s="197" t="str">
        <f>IF(COUNTIF(B11:B41,"")=31,"",IF(MAX(B11:B41)&lt;=5,"Yes","No"))</f>
        <v>Yes</v>
      </c>
      <c r="D44" s="197"/>
      <c r="E44" s="196" t="str">
        <f>IF(MAX(D11:D41)=0,"",IF(MAX(D11:D41)&gt;0.15,"No","Yes"))</f>
        <v>Yes</v>
      </c>
      <c r="F44" s="197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1" t="s">
        <v>50</v>
      </c>
      <c r="B45" s="192"/>
      <c r="C45" s="200" t="s">
        <v>49</v>
      </c>
      <c r="D45" s="201"/>
      <c r="E45" s="185" t="s">
        <v>125</v>
      </c>
      <c r="F45" s="186"/>
      <c r="G45" s="185" t="s">
        <v>28</v>
      </c>
      <c r="H45" s="186"/>
    </row>
    <row r="46" spans="1:8" ht="15" customHeight="1" thickBot="1">
      <c r="A46" s="194" t="str">
        <f>IF(COUNTBLANK('pg 2'!H8:H38)=31,"",IF(COUNTIF('pg 2'!H8:H38,"NO")&gt;0,"No","Yes"))</f>
        <v>Yes</v>
      </c>
      <c r="B46" s="195"/>
      <c r="C46" s="189" t="str">
        <f>IF((COUNTBLANK('pg 2'!B8:B38))=31,"",IF(IF(MIN('pg 2'!B8:B38)=0,"",MIN('pg 2'!B8:B38))&lt;0.2,"No","Yes"))</f>
        <v>Yes</v>
      </c>
      <c r="D46" s="190"/>
      <c r="E46" s="187" t="str">
        <f>IF((COUNTBLANK(E11:E41))=31,"",IF((MAX(E11:E41)&lt;=E8),"Yes","No"))</f>
        <v>Yes</v>
      </c>
      <c r="F46" s="188"/>
      <c r="G46" s="187" t="str">
        <f>IF((COUNTBLANK(F11:G41))=62,"",IF((MIN(F11:G41)&lt;F8),"No","Yes"))</f>
        <v>Yes</v>
      </c>
      <c r="H46" s="188"/>
    </row>
    <row r="47" spans="1:8" ht="15">
      <c r="A47" s="84" t="s">
        <v>2</v>
      </c>
      <c r="B47" s="85"/>
      <c r="C47" s="180" t="s">
        <v>136</v>
      </c>
      <c r="D47" s="180"/>
      <c r="E47" s="138"/>
      <c r="F47" s="157" t="s">
        <v>4</v>
      </c>
      <c r="G47" s="229">
        <v>45785</v>
      </c>
      <c r="H47" s="86"/>
    </row>
    <row r="48" spans="1:8" ht="15">
      <c r="A48" s="87" t="s">
        <v>3</v>
      </c>
      <c r="B48" s="75"/>
      <c r="C48" s="181"/>
      <c r="D48" s="181"/>
      <c r="E48" s="76"/>
      <c r="F48" s="76" t="s">
        <v>33</v>
      </c>
      <c r="G48" s="112" t="s">
        <v>134</v>
      </c>
      <c r="H48" s="89"/>
    </row>
    <row r="49" spans="1:8" ht="15.75" thickBot="1">
      <c r="A49" s="183" t="s">
        <v>102</v>
      </c>
      <c r="B49" s="184"/>
      <c r="C49" s="182"/>
      <c r="D49" s="182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tabSelected="1" view="pageLayout" topLeftCell="A3" zoomScaleNormal="100" workbookViewId="0">
      <selection activeCell="J8" sqref="J8:K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5" t="str">
        <f>IF('pg 1'!C2="","",'pg 1'!C2)</f>
        <v>City of Warrenton</v>
      </c>
      <c r="D3" s="215"/>
      <c r="E3" s="215"/>
      <c r="F3" s="215"/>
      <c r="G3" s="215"/>
      <c r="H3" s="38"/>
      <c r="J3" s="23"/>
    </row>
    <row r="4" spans="1:11" ht="24.75" customHeight="1">
      <c r="B4" s="37" t="s">
        <v>36</v>
      </c>
      <c r="C4" s="216" t="str">
        <f>IF('pg 1'!C3="","",'pg 1'!C3)</f>
        <v>00932</v>
      </c>
      <c r="D4" s="216"/>
      <c r="E4" s="38"/>
      <c r="F4" s="38"/>
      <c r="G4" s="38"/>
      <c r="H4" s="8"/>
      <c r="I4" s="170">
        <v>0.5</v>
      </c>
      <c r="J4" s="221" t="s">
        <v>101</v>
      </c>
      <c r="K4" s="222"/>
    </row>
    <row r="5" spans="1:11" ht="25.5" customHeight="1">
      <c r="B5" s="37" t="s">
        <v>34</v>
      </c>
      <c r="C5" s="216" t="str">
        <f>IF('pg 1'!C4="","",'pg 1'!C4)</f>
        <v/>
      </c>
      <c r="D5" s="216"/>
      <c r="E5" s="38"/>
      <c r="F5" s="38"/>
      <c r="G5" s="38"/>
      <c r="H5" s="8"/>
      <c r="I5" s="14"/>
      <c r="J5" s="223" t="s">
        <v>45</v>
      </c>
      <c r="K5" s="223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17" t="s">
        <v>32</v>
      </c>
      <c r="K7" s="218"/>
    </row>
    <row r="8" spans="1:11" ht="15">
      <c r="A8" s="166">
        <v>1</v>
      </c>
      <c r="B8" s="10">
        <v>1.072028</v>
      </c>
      <c r="C8" s="11">
        <v>321.79916901239875</v>
      </c>
      <c r="D8" s="1">
        <f>IF(B8="","",B8*C8)</f>
        <v>344.97771955802381</v>
      </c>
      <c r="E8" s="12">
        <v>8.0115990000000004</v>
      </c>
      <c r="F8" s="9">
        <v>6.9423159999999999</v>
      </c>
      <c r="G8" s="1">
        <f>IF(B8="","",IF(E8&lt;12.5,(0.353*$I$4)*(12.006+EXP(2.46-0.073*E8+0.125*B8+0.389*F8)),(0.361*$I$4)*(-2.261+EXP(2.69-0.065*E8+0.111*B8+0.361*F8))))</f>
        <v>21.71423266615243</v>
      </c>
      <c r="H8" s="13" t="str">
        <f t="shared" ref="H8" si="0">IF(D8="","",IF(D8&gt;=G8,"YES","NO"))</f>
        <v>YES</v>
      </c>
      <c r="I8" s="74">
        <v>820.38745100000006</v>
      </c>
      <c r="J8" s="219"/>
      <c r="K8" s="220"/>
    </row>
    <row r="9" spans="1:11" ht="15">
      <c r="A9" s="166">
        <v>2</v>
      </c>
      <c r="B9" s="10">
        <v>1.065161</v>
      </c>
      <c r="C9" s="11">
        <v>320.72531466211802</v>
      </c>
      <c r="D9" s="1">
        <f t="shared" ref="D9:D38" si="1">IF(B9="","",B9*C9)</f>
        <v>341.6240968908163</v>
      </c>
      <c r="E9" s="12">
        <v>7.9314819999999999</v>
      </c>
      <c r="F9" s="9">
        <v>7.0801160000000003</v>
      </c>
      <c r="G9" s="1">
        <f t="shared" ref="G9:G38" si="2">IF(B9="","",IF(E9&lt;12.5,(0.353*$I$4)*(12.006+EXP(2.46-0.073*E9+0.125*B9+0.389*F9)),(0.361*$I$4)*(-2.261+EXP(2.69-0.065*E9+0.111*B9+0.361*F9))))</f>
        <v>22.896704234114132</v>
      </c>
      <c r="H9" s="13" t="str">
        <f t="shared" ref="H9:H38" si="3">IF(D9="","",IF(D9&gt;=G9,"YES","NO"))</f>
        <v>YES</v>
      </c>
      <c r="I9" s="74">
        <v>823.134277</v>
      </c>
      <c r="J9" s="219"/>
      <c r="K9" s="220"/>
    </row>
    <row r="10" spans="1:11" ht="15">
      <c r="A10" s="166">
        <v>3</v>
      </c>
      <c r="B10" s="10">
        <v>1.188768</v>
      </c>
      <c r="C10" s="11">
        <v>305.43645160109406</v>
      </c>
      <c r="D10" s="1">
        <f t="shared" si="1"/>
        <v>363.09307969692941</v>
      </c>
      <c r="E10" s="12">
        <v>7.9314819999999999</v>
      </c>
      <c r="F10" s="9">
        <v>7.1602319999999997</v>
      </c>
      <c r="G10" s="1">
        <f t="shared" si="2"/>
        <v>23.888205287571029</v>
      </c>
      <c r="H10" s="13" t="str">
        <f t="shared" si="3"/>
        <v>YES</v>
      </c>
      <c r="I10" s="74">
        <v>864.33691399999998</v>
      </c>
      <c r="J10" s="219"/>
      <c r="K10" s="220"/>
    </row>
    <row r="11" spans="1:11" ht="15">
      <c r="A11" s="166">
        <v>4</v>
      </c>
      <c r="B11" s="10">
        <v>1.168167</v>
      </c>
      <c r="C11" s="11">
        <v>309.36909938866569</v>
      </c>
      <c r="D11" s="1">
        <f t="shared" si="1"/>
        <v>361.39477272555939</v>
      </c>
      <c r="E11" s="12">
        <v>8.3282469999999993</v>
      </c>
      <c r="F11" s="9">
        <v>7.1207079999999996</v>
      </c>
      <c r="G11" s="1">
        <f t="shared" si="2"/>
        <v>22.890517427202823</v>
      </c>
      <c r="H11" s="13" t="str">
        <f t="shared" si="3"/>
        <v>YES</v>
      </c>
      <c r="I11" s="74">
        <v>853.34960899999999</v>
      </c>
      <c r="J11" s="219"/>
      <c r="K11" s="220"/>
    </row>
    <row r="12" spans="1:11" ht="15">
      <c r="A12" s="166">
        <v>5</v>
      </c>
      <c r="B12" s="10">
        <v>1.133832</v>
      </c>
      <c r="C12" s="11">
        <v>305.43645160109406</v>
      </c>
      <c r="D12" s="1">
        <f t="shared" si="1"/>
        <v>346.31362279177165</v>
      </c>
      <c r="E12" s="12">
        <v>8.4884780000000006</v>
      </c>
      <c r="F12" s="9">
        <v>7.1666410000000003</v>
      </c>
      <c r="G12" s="1">
        <f t="shared" si="2"/>
        <v>22.929587830141106</v>
      </c>
      <c r="H12" s="13" t="str">
        <f t="shared" si="3"/>
        <v>YES</v>
      </c>
      <c r="I12" s="74">
        <v>864.33691399999998</v>
      </c>
      <c r="J12" s="219"/>
      <c r="K12" s="220"/>
    </row>
    <row r="13" spans="1:11" ht="15">
      <c r="A13" s="166">
        <v>6</v>
      </c>
      <c r="B13" s="10">
        <v>1.0788949999999999</v>
      </c>
      <c r="C13" s="11">
        <v>314.77297272979735</v>
      </c>
      <c r="D13" s="1">
        <f t="shared" si="1"/>
        <v>339.6069864133147</v>
      </c>
      <c r="E13" s="12">
        <v>9.3010830000000002</v>
      </c>
      <c r="F13" s="9">
        <v>7.152755</v>
      </c>
      <c r="G13" s="1">
        <f t="shared" si="2"/>
        <v>21.49186070453538</v>
      </c>
      <c r="H13" s="13" t="str">
        <f t="shared" si="3"/>
        <v>YES</v>
      </c>
      <c r="I13" s="74">
        <v>838.69970699999999</v>
      </c>
      <c r="J13" s="219"/>
      <c r="K13" s="220"/>
    </row>
    <row r="14" spans="1:11" ht="15">
      <c r="A14" s="166">
        <v>7</v>
      </c>
      <c r="B14" s="10">
        <v>1.030826</v>
      </c>
      <c r="C14" s="11">
        <v>312.7962085308057</v>
      </c>
      <c r="D14" s="1">
        <f t="shared" si="1"/>
        <v>322.43846445497633</v>
      </c>
      <c r="E14" s="12">
        <v>8.961544</v>
      </c>
      <c r="F14" s="9">
        <v>7.0534109999999997</v>
      </c>
      <c r="G14" s="1">
        <f t="shared" si="2"/>
        <v>21.110777474628541</v>
      </c>
      <c r="H14" s="13" t="str">
        <f t="shared" si="3"/>
        <v>YES</v>
      </c>
      <c r="I14" s="74">
        <v>844</v>
      </c>
      <c r="J14" s="219"/>
      <c r="K14" s="220"/>
    </row>
    <row r="15" spans="1:11" ht="15">
      <c r="A15" s="166">
        <v>8</v>
      </c>
      <c r="B15" s="10">
        <v>1.037693</v>
      </c>
      <c r="C15" s="11">
        <v>328.77082165234373</v>
      </c>
      <c r="D15" s="1">
        <f t="shared" si="1"/>
        <v>341.16318023288551</v>
      </c>
      <c r="E15" s="12">
        <v>8.7250119999999995</v>
      </c>
      <c r="F15" s="9">
        <v>7.038456</v>
      </c>
      <c r="G15" s="1">
        <f t="shared" si="2"/>
        <v>21.345966502990407</v>
      </c>
      <c r="H15" s="13" t="str">
        <f t="shared" si="3"/>
        <v>YES</v>
      </c>
      <c r="I15" s="74">
        <v>802.99096699999996</v>
      </c>
      <c r="J15" s="219"/>
      <c r="K15" s="220"/>
    </row>
    <row r="16" spans="1:11" ht="15">
      <c r="A16" s="166">
        <v>9</v>
      </c>
      <c r="B16" s="10">
        <v>1.1000000000000001</v>
      </c>
      <c r="C16" s="11">
        <v>319.22611850060457</v>
      </c>
      <c r="D16" s="1">
        <f t="shared" si="1"/>
        <v>351.14873035066506</v>
      </c>
      <c r="E16" s="12">
        <v>9</v>
      </c>
      <c r="F16" s="9">
        <v>7</v>
      </c>
      <c r="G16" s="1">
        <f t="shared" si="2"/>
        <v>20.829198522958812</v>
      </c>
      <c r="H16" s="13" t="str">
        <f t="shared" si="3"/>
        <v>YES</v>
      </c>
      <c r="I16" s="74">
        <v>827</v>
      </c>
      <c r="J16" s="219"/>
      <c r="K16" s="220"/>
    </row>
    <row r="17" spans="1:11" ht="15">
      <c r="A17" s="166">
        <v>10</v>
      </c>
      <c r="B17" s="10">
        <v>1.1613</v>
      </c>
      <c r="C17" s="11">
        <v>318.24724807355267</v>
      </c>
      <c r="D17" s="1">
        <f t="shared" si="1"/>
        <v>369.58052918781669</v>
      </c>
      <c r="E17" s="12">
        <v>8.9005030000000005</v>
      </c>
      <c r="F17" s="9">
        <v>7.1880050000000004</v>
      </c>
      <c r="G17" s="1">
        <f t="shared" si="2"/>
        <v>22.5515294338479</v>
      </c>
      <c r="H17" s="13" t="str">
        <f t="shared" si="3"/>
        <v>YES</v>
      </c>
      <c r="I17" s="74">
        <v>829.54370100000006</v>
      </c>
      <c r="J17" s="219"/>
      <c r="K17" s="220"/>
    </row>
    <row r="18" spans="1:11" ht="15">
      <c r="A18" s="166">
        <v>11</v>
      </c>
      <c r="B18" s="10">
        <v>1.2093700000000001</v>
      </c>
      <c r="C18" s="11">
        <v>319.30454502504017</v>
      </c>
      <c r="D18" s="1">
        <f t="shared" si="1"/>
        <v>386.15733761693286</v>
      </c>
      <c r="E18" s="12">
        <v>8.9348390000000002</v>
      </c>
      <c r="F18" s="9">
        <v>7.1570270000000002</v>
      </c>
      <c r="G18" s="1">
        <f t="shared" si="2"/>
        <v>22.377612580236413</v>
      </c>
      <c r="H18" s="13" t="str">
        <f t="shared" si="3"/>
        <v>YES</v>
      </c>
      <c r="I18" s="74">
        <v>826.796875</v>
      </c>
      <c r="J18" s="219"/>
      <c r="K18" s="220"/>
    </row>
    <row r="19" spans="1:11" ht="15">
      <c r="A19" s="166">
        <v>12</v>
      </c>
      <c r="B19" s="10">
        <v>1.1750339999999999</v>
      </c>
      <c r="C19" s="11">
        <v>314.4296485748805</v>
      </c>
      <c r="D19" s="1">
        <f t="shared" si="1"/>
        <v>369.4655276835361</v>
      </c>
      <c r="E19" s="12">
        <v>8.6067450000000001</v>
      </c>
      <c r="F19" s="9">
        <v>7.0833209999999998</v>
      </c>
      <c r="G19" s="1">
        <f t="shared" si="2"/>
        <v>22.195847191171964</v>
      </c>
      <c r="H19" s="13" t="str">
        <f t="shared" si="3"/>
        <v>YES</v>
      </c>
      <c r="I19" s="74">
        <v>839.61547900000005</v>
      </c>
      <c r="J19" s="219"/>
      <c r="K19" s="220"/>
    </row>
    <row r="20" spans="1:11" ht="15">
      <c r="A20" s="166">
        <v>13</v>
      </c>
      <c r="B20" s="10">
        <v>1.1475660000000001</v>
      </c>
      <c r="C20" s="11">
        <v>320.01335289655771</v>
      </c>
      <c r="D20" s="1">
        <f t="shared" si="1"/>
        <v>367.23644333009116</v>
      </c>
      <c r="E20" s="12">
        <v>8.5189990000000009</v>
      </c>
      <c r="F20" s="9">
        <v>7.1207079999999996</v>
      </c>
      <c r="G20" s="1">
        <f t="shared" si="2"/>
        <v>22.55059996147687</v>
      </c>
      <c r="H20" s="13" t="str">
        <f t="shared" si="3"/>
        <v>YES</v>
      </c>
      <c r="I20" s="74">
        <v>824.96557600000006</v>
      </c>
      <c r="J20" s="219"/>
      <c r="K20" s="220"/>
    </row>
    <row r="21" spans="1:11" ht="15">
      <c r="A21" s="166">
        <v>14</v>
      </c>
      <c r="B21" s="10">
        <v>1.065161</v>
      </c>
      <c r="C21" s="11">
        <v>315.78947368421052</v>
      </c>
      <c r="D21" s="1">
        <f t="shared" si="1"/>
        <v>336.36663157894736</v>
      </c>
      <c r="E21" s="12">
        <v>9.6787740000000007</v>
      </c>
      <c r="F21" s="9">
        <v>7.1495490000000004</v>
      </c>
      <c r="G21" s="1">
        <f t="shared" si="2"/>
        <v>20.909246299011635</v>
      </c>
      <c r="H21" s="13" t="str">
        <f t="shared" si="3"/>
        <v>YES</v>
      </c>
      <c r="I21" s="74">
        <v>836</v>
      </c>
      <c r="J21" s="219"/>
      <c r="K21" s="220"/>
    </row>
    <row r="22" spans="1:11" ht="15">
      <c r="A22" s="166">
        <v>15</v>
      </c>
      <c r="B22" s="10">
        <v>1.030826</v>
      </c>
      <c r="C22" s="11">
        <v>311.71032425187104</v>
      </c>
      <c r="D22" s="1">
        <f t="shared" si="1"/>
        <v>321.31910670725921</v>
      </c>
      <c r="E22" s="12">
        <v>9.5452460000000006</v>
      </c>
      <c r="F22" s="9">
        <v>7.1912099999999999</v>
      </c>
      <c r="G22" s="1">
        <f t="shared" si="2"/>
        <v>21.320716038364065</v>
      </c>
      <c r="H22" s="13" t="str">
        <f t="shared" si="3"/>
        <v>YES</v>
      </c>
      <c r="I22" s="74">
        <v>846.94018600000004</v>
      </c>
      <c r="J22" s="219"/>
      <c r="K22" s="220"/>
    </row>
    <row r="23" spans="1:11" ht="15">
      <c r="A23" s="166">
        <v>16</v>
      </c>
      <c r="B23" s="10">
        <v>1.0033570000000001</v>
      </c>
      <c r="C23" s="11">
        <v>313.06408158966047</v>
      </c>
      <c r="D23" s="1">
        <f t="shared" si="1"/>
        <v>314.11503771155697</v>
      </c>
      <c r="E23" s="12">
        <v>9.6978469999999994</v>
      </c>
      <c r="F23" s="9">
        <v>7.0833209999999998</v>
      </c>
      <c r="G23" s="1">
        <f t="shared" si="2"/>
        <v>20.265133573749218</v>
      </c>
      <c r="H23" s="13" t="str">
        <f t="shared" si="3"/>
        <v>YES</v>
      </c>
      <c r="I23" s="74">
        <v>843.27783199999999</v>
      </c>
      <c r="J23" s="219"/>
      <c r="K23" s="220"/>
    </row>
    <row r="24" spans="1:11" ht="15">
      <c r="A24" s="166">
        <v>17</v>
      </c>
      <c r="B24" s="10">
        <v>1.010224</v>
      </c>
      <c r="C24" s="11">
        <v>309.36909938866569</v>
      </c>
      <c r="D24" s="1">
        <f t="shared" si="1"/>
        <v>312.53208906081539</v>
      </c>
      <c r="E24" s="12">
        <v>9.6444379999999992</v>
      </c>
      <c r="F24" s="9">
        <v>7.2510300000000001</v>
      </c>
      <c r="G24" s="1">
        <f t="shared" si="2"/>
        <v>21.580795233134378</v>
      </c>
      <c r="H24" s="13" t="str">
        <f t="shared" si="3"/>
        <v>YES</v>
      </c>
      <c r="I24" s="74">
        <v>853.34960899999999</v>
      </c>
      <c r="J24" s="219"/>
      <c r="K24" s="220"/>
    </row>
    <row r="25" spans="1:11" ht="15">
      <c r="A25" s="166">
        <v>18</v>
      </c>
      <c r="B25" s="10">
        <v>1.010224</v>
      </c>
      <c r="C25" s="11">
        <v>297.55630162813873</v>
      </c>
      <c r="D25" s="1">
        <f t="shared" si="1"/>
        <v>300.5985172559848</v>
      </c>
      <c r="E25" s="12">
        <v>9.7054790000000004</v>
      </c>
      <c r="F25" s="9">
        <v>7.2157790000000004</v>
      </c>
      <c r="G25" s="1">
        <f t="shared" si="2"/>
        <v>21.230394895678018</v>
      </c>
      <c r="H25" s="13" t="str">
        <f t="shared" si="3"/>
        <v>YES</v>
      </c>
      <c r="I25" s="74">
        <v>887.22705099999996</v>
      </c>
      <c r="J25" s="219"/>
      <c r="K25" s="220"/>
    </row>
    <row r="26" spans="1:11" ht="15">
      <c r="A26" s="166">
        <v>19</v>
      </c>
      <c r="B26" s="10">
        <v>1.030826</v>
      </c>
      <c r="C26" s="11">
        <v>298.1716669068831</v>
      </c>
      <c r="D26" s="1">
        <f t="shared" si="1"/>
        <v>307.3631067109547</v>
      </c>
      <c r="E26" s="12">
        <v>9.0035100000000003</v>
      </c>
      <c r="F26" s="9">
        <v>7.1933470000000002</v>
      </c>
      <c r="G26" s="1">
        <f t="shared" si="2"/>
        <v>22.111906815892866</v>
      </c>
      <c r="H26" s="13" t="str">
        <f t="shared" si="3"/>
        <v>YES</v>
      </c>
      <c r="I26" s="74">
        <v>885.39599599999997</v>
      </c>
      <c r="J26" s="219"/>
      <c r="K26" s="220"/>
    </row>
    <row r="27" spans="1:11" ht="15">
      <c r="A27" s="166">
        <v>20</v>
      </c>
      <c r="B27" s="10">
        <v>1.0170920000000001</v>
      </c>
      <c r="C27" s="11">
        <v>273.30049029579993</v>
      </c>
      <c r="D27" s="1">
        <f t="shared" si="1"/>
        <v>277.97174227593575</v>
      </c>
      <c r="E27" s="12">
        <v>8.9958799999999997</v>
      </c>
      <c r="F27" s="9">
        <v>7.1944150000000002</v>
      </c>
      <c r="G27" s="1">
        <f t="shared" si="2"/>
        <v>22.097031515909844</v>
      </c>
      <c r="H27" s="13" t="str">
        <f t="shared" si="3"/>
        <v>YES</v>
      </c>
      <c r="I27" s="74">
        <v>965.96972700000003</v>
      </c>
      <c r="J27" s="219"/>
      <c r="K27" s="220"/>
    </row>
    <row r="28" spans="1:11" ht="15">
      <c r="A28" s="166">
        <v>21</v>
      </c>
      <c r="B28" s="10">
        <v>1.010224</v>
      </c>
      <c r="C28" s="11">
        <v>317.19692996097262</v>
      </c>
      <c r="D28" s="1">
        <f t="shared" si="1"/>
        <v>320.43995137289363</v>
      </c>
      <c r="E28" s="12">
        <v>9.0264000000000006</v>
      </c>
      <c r="F28" s="9">
        <v>7.1570270000000002</v>
      </c>
      <c r="G28" s="1">
        <f t="shared" si="2"/>
        <v>21.747898746269275</v>
      </c>
      <c r="H28" s="13" t="str">
        <f t="shared" si="3"/>
        <v>YES</v>
      </c>
      <c r="I28" s="74">
        <v>832.290527</v>
      </c>
      <c r="J28" s="219"/>
      <c r="K28" s="220"/>
    </row>
    <row r="29" spans="1:11" ht="15">
      <c r="A29" s="166">
        <v>22</v>
      </c>
      <c r="B29" s="10">
        <v>1.0033570000000001</v>
      </c>
      <c r="C29" s="11">
        <v>221.28321027220804</v>
      </c>
      <c r="D29" s="1">
        <f t="shared" si="1"/>
        <v>222.02605800909186</v>
      </c>
      <c r="E29" s="12">
        <v>9.1980780000000006</v>
      </c>
      <c r="F29" s="9">
        <v>7.0128180000000002</v>
      </c>
      <c r="G29" s="1">
        <f t="shared" si="2"/>
        <v>20.430237683851338</v>
      </c>
      <c r="H29" s="13" t="str">
        <f t="shared" si="3"/>
        <v>YES</v>
      </c>
      <c r="I29" s="74">
        <v>1193.04126</v>
      </c>
      <c r="J29" s="219"/>
      <c r="K29" s="220"/>
    </row>
    <row r="30" spans="1:11" ht="15">
      <c r="A30" s="166">
        <v>23</v>
      </c>
      <c r="B30" s="10">
        <v>1.065161</v>
      </c>
      <c r="C30" s="11">
        <v>299.72143923496759</v>
      </c>
      <c r="D30" s="1">
        <f t="shared" si="1"/>
        <v>319.25158793695732</v>
      </c>
      <c r="E30" s="12">
        <v>9.2514880000000002</v>
      </c>
      <c r="F30" s="9">
        <v>7.0245689999999996</v>
      </c>
      <c r="G30" s="1">
        <f t="shared" si="2"/>
        <v>20.58465711110237</v>
      </c>
      <c r="H30" s="13" t="str">
        <f t="shared" si="3"/>
        <v>YES</v>
      </c>
      <c r="I30" s="74">
        <v>880.81787099999997</v>
      </c>
      <c r="J30" s="219"/>
      <c r="K30" s="220"/>
    </row>
    <row r="31" spans="1:11" ht="15">
      <c r="A31" s="166">
        <v>24</v>
      </c>
      <c r="B31" s="10">
        <v>1.0857619999999999</v>
      </c>
      <c r="C31" s="11">
        <v>248.87626422559222</v>
      </c>
      <c r="D31" s="1">
        <f t="shared" si="1"/>
        <v>270.22039039810744</v>
      </c>
      <c r="E31" s="12">
        <v>9.6864030000000003</v>
      </c>
      <c r="F31" s="9">
        <v>7.1933470000000002</v>
      </c>
      <c r="G31" s="1">
        <f t="shared" si="2"/>
        <v>21.270738447530462</v>
      </c>
      <c r="H31" s="13" t="str">
        <f t="shared" si="3"/>
        <v>YES</v>
      </c>
      <c r="I31" s="74">
        <v>900.04565400000001</v>
      </c>
      <c r="J31" s="219"/>
      <c r="K31" s="220"/>
    </row>
    <row r="32" spans="1:11" ht="15">
      <c r="A32" s="166">
        <v>25</v>
      </c>
      <c r="B32" s="10">
        <v>1.0445599999999999</v>
      </c>
      <c r="C32" s="11">
        <v>287.18324604445706</v>
      </c>
      <c r="D32" s="1">
        <f t="shared" si="1"/>
        <v>299.98013148819803</v>
      </c>
      <c r="E32" s="12">
        <v>10.075538999999999</v>
      </c>
      <c r="F32" s="9">
        <v>7.133527</v>
      </c>
      <c r="G32" s="1">
        <f t="shared" si="2"/>
        <v>20.212748903843263</v>
      </c>
      <c r="H32" s="13" t="str">
        <f t="shared" si="3"/>
        <v>YES</v>
      </c>
      <c r="I32" s="74">
        <v>919.27368200000001</v>
      </c>
      <c r="J32" s="219"/>
      <c r="K32" s="220"/>
    </row>
    <row r="33" spans="1:11" ht="15">
      <c r="A33" s="166">
        <v>26</v>
      </c>
      <c r="B33" s="10">
        <v>1.1132299999999999</v>
      </c>
      <c r="C33" s="11">
        <v>288.90987121147577</v>
      </c>
      <c r="D33" s="1">
        <f t="shared" si="1"/>
        <v>321.62313592875114</v>
      </c>
      <c r="E33" s="12">
        <v>9.9153059999999993</v>
      </c>
      <c r="F33" s="9">
        <v>7.0715700000000004</v>
      </c>
      <c r="G33" s="1">
        <f t="shared" si="2"/>
        <v>20.143753590956539</v>
      </c>
      <c r="H33" s="13" t="str">
        <f t="shared" si="3"/>
        <v>YES</v>
      </c>
      <c r="I33" s="74">
        <v>913.77978499999995</v>
      </c>
      <c r="J33" s="219"/>
      <c r="K33" s="220"/>
    </row>
    <row r="34" spans="1:11" ht="15">
      <c r="A34" s="166">
        <v>27</v>
      </c>
      <c r="B34" s="10">
        <v>1.0857619999999999</v>
      </c>
      <c r="C34" s="11">
        <v>297.29729729729729</v>
      </c>
      <c r="D34" s="1">
        <f t="shared" si="1"/>
        <v>322.79410810810805</v>
      </c>
      <c r="E34" s="12">
        <v>10.441782</v>
      </c>
      <c r="F34" s="9">
        <v>7.0064099999999998</v>
      </c>
      <c r="G34" s="1">
        <f t="shared" si="2"/>
        <v>18.972068587629444</v>
      </c>
      <c r="H34" s="13" t="str">
        <f t="shared" si="3"/>
        <v>YES</v>
      </c>
      <c r="I34" s="74">
        <v>888</v>
      </c>
      <c r="J34" s="219"/>
      <c r="K34" s="220"/>
    </row>
    <row r="35" spans="1:11" ht="15">
      <c r="A35" s="166">
        <v>28</v>
      </c>
      <c r="B35" s="10">
        <v>1.0445599999999999</v>
      </c>
      <c r="C35" s="11">
        <v>303.82717314206826</v>
      </c>
      <c r="D35" s="1">
        <f t="shared" si="1"/>
        <v>317.36571197727881</v>
      </c>
      <c r="E35" s="12">
        <v>9.2324120000000001</v>
      </c>
      <c r="F35" s="9">
        <v>7.096139</v>
      </c>
      <c r="G35" s="1">
        <f t="shared" si="2"/>
        <v>21.083535900367231</v>
      </c>
      <c r="H35" s="13" t="str">
        <f t="shared" si="3"/>
        <v>YES</v>
      </c>
      <c r="I35" s="74">
        <v>868.91503899999998</v>
      </c>
      <c r="J35" s="219"/>
      <c r="K35" s="220"/>
    </row>
    <row r="36" spans="1:11" ht="15">
      <c r="A36" s="166">
        <v>29</v>
      </c>
      <c r="B36" s="10">
        <v>1.1063639999999999</v>
      </c>
      <c r="C36" s="11">
        <v>302.40549828178695</v>
      </c>
      <c r="D36" s="1">
        <f t="shared" si="1"/>
        <v>334.57055670103091</v>
      </c>
      <c r="E36" s="12">
        <v>8.4579579999999996</v>
      </c>
      <c r="F36" s="9">
        <v>6.9284299999999996</v>
      </c>
      <c r="G36" s="1">
        <f t="shared" si="2"/>
        <v>21.064994696208036</v>
      </c>
      <c r="H36" s="13" t="str">
        <f t="shared" si="3"/>
        <v>YES</v>
      </c>
      <c r="I36" s="74">
        <v>873</v>
      </c>
      <c r="J36" s="219"/>
      <c r="K36" s="220"/>
    </row>
    <row r="37" spans="1:11" ht="15">
      <c r="A37" s="166">
        <v>30</v>
      </c>
      <c r="B37" s="10">
        <v>1.010224</v>
      </c>
      <c r="C37" s="11">
        <v>299.09958449289655</v>
      </c>
      <c r="D37" s="1">
        <f t="shared" si="1"/>
        <v>302.15757864475194</v>
      </c>
      <c r="E37" s="12">
        <v>9.5986580000000004</v>
      </c>
      <c r="F37" s="9">
        <v>7.153823</v>
      </c>
      <c r="G37" s="1">
        <f t="shared" si="2"/>
        <v>20.921349741989644</v>
      </c>
      <c r="H37" s="13" t="str">
        <f t="shared" si="3"/>
        <v>YES</v>
      </c>
      <c r="I37" s="74">
        <v>882.64917000000003</v>
      </c>
      <c r="J37" s="219"/>
      <c r="K37" s="220"/>
    </row>
    <row r="38" spans="1:11" ht="15">
      <c r="A38" s="166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4"/>
      <c r="J38" s="219"/>
      <c r="K38" s="220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4" t="s">
        <v>72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22" ht="15" customHeight="1">
      <c r="A6" s="224" t="s">
        <v>73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22" ht="15" customHeight="1">
      <c r="A7" s="224" t="s">
        <v>57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8" t="str">
        <f>IF('pg 1'!C2="","",'pg 1'!C2)</f>
        <v>City of Warrenton</v>
      </c>
      <c r="C3" s="228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>
        <f>IF('pg 1'!G2="","",'pg 1'!G2)</f>
        <v>45748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6" t="s">
        <v>23</v>
      </c>
      <c r="B9" s="227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5" t="s">
        <v>104</v>
      </c>
      <c r="B28" s="225"/>
      <c r="C28" s="225"/>
      <c r="D28" s="225"/>
      <c r="E28" s="225"/>
      <c r="F28" s="225"/>
      <c r="G28" s="225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Dave Davis</cp:lastModifiedBy>
  <cp:lastPrinted>2023-08-04T18:04:43Z</cp:lastPrinted>
  <dcterms:created xsi:type="dcterms:W3CDTF">2008-11-12T20:47:25Z</dcterms:created>
  <dcterms:modified xsi:type="dcterms:W3CDTF">2025-05-08T14:08:37Z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