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April 2025 State Reports\"/>
    </mc:Choice>
  </mc:AlternateContent>
  <xr:revisionPtr revIDLastSave="0" documentId="13_ncr:1_{FCD39E2A-DC60-4A78-B9F0-C95A6602D304}" xr6:coauthVersionLast="47" xr6:coauthVersionMax="47" xr10:uidLastSave="{00000000-0000-0000-0000-000000000000}"/>
  <workbookProtection workbookAlgorithmName="SHA-512" workbookHashValue="6DcwIGoFXY2fFm8JMgnl38ksmCytckAyQte8wbR2z1pfKPQii68hD5ERPdRVyGrCnxtHAnb3Tkhnsh9A5UgBxQ==" workbookSaltValue="0P3iOoIhS4J+pDAgtN6eug==" workbookSpinCount="100000" lockStructure="1"/>
  <bookViews>
    <workbookView xWindow="1080" yWindow="1080" windowWidth="19305" windowHeight="9825" tabRatio="680" activeTab="1" xr2:uid="{00000000-000D-0000-FFFF-FFFF00000000}"/>
  </bookViews>
  <sheets>
    <sheet name="pg 1" sheetId="31" r:id="rId1"/>
    <sheet name="pg 2" sheetId="32" r:id="rId2"/>
    <sheet name="Additional Info" sheetId="35" r:id="rId3"/>
    <sheet name="NTU Triggered DIT" sheetId="29" r:id="rId4"/>
  </sheets>
  <definedNames>
    <definedName name="Log_Inactiv">#REF!</definedName>
    <definedName name="_xlnm.Print_Area" localSheetId="3">'NTU Triggered DIT'!$A$1:$G$32</definedName>
    <definedName name="Text1" localSheetId="3">'NTU Triggered DIT'!#REF!</definedName>
    <definedName name="Text2" localSheetId="3">'NTU Triggered DIT'!#REF!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32" l="1"/>
  <c r="G46" i="31"/>
  <c r="G9" i="32"/>
  <c r="A44" i="31"/>
  <c r="E44" i="31"/>
  <c r="G9" i="29"/>
  <c r="E46" i="31"/>
  <c r="C46" i="31"/>
  <c r="G44" i="31" l="1"/>
  <c r="G10" i="32"/>
  <c r="G12" i="32"/>
  <c r="G13" i="32"/>
  <c r="G14" i="32"/>
  <c r="G15" i="32"/>
  <c r="G16" i="32"/>
  <c r="G17" i="32"/>
  <c r="G18" i="32"/>
  <c r="G19" i="32"/>
  <c r="G20" i="32"/>
  <c r="G21" i="32"/>
  <c r="G22" i="32"/>
  <c r="G23" i="32"/>
  <c r="G24" i="32"/>
  <c r="G25" i="32"/>
  <c r="G26" i="32"/>
  <c r="G27" i="32"/>
  <c r="G28" i="32"/>
  <c r="G29" i="32"/>
  <c r="G30" i="32"/>
  <c r="G31" i="32"/>
  <c r="G32" i="32"/>
  <c r="G33" i="32"/>
  <c r="G34" i="32"/>
  <c r="G35" i="32"/>
  <c r="G36" i="32"/>
  <c r="G37" i="32"/>
  <c r="G38" i="32"/>
  <c r="D11" i="32"/>
  <c r="H11" i="32" s="1"/>
  <c r="D12" i="32"/>
  <c r="H12" i="32" s="1"/>
  <c r="D13" i="32"/>
  <c r="H13" i="32" s="1"/>
  <c r="D14" i="32"/>
  <c r="D15" i="32"/>
  <c r="D16" i="32"/>
  <c r="D17" i="32"/>
  <c r="D18" i="32"/>
  <c r="H18" i="32" s="1"/>
  <c r="D19" i="32"/>
  <c r="H19" i="32" s="1"/>
  <c r="D20" i="32"/>
  <c r="H20" i="32" s="1"/>
  <c r="D21" i="32"/>
  <c r="H21" i="32" s="1"/>
  <c r="D22" i="32"/>
  <c r="D23" i="32"/>
  <c r="D24" i="32"/>
  <c r="H24" i="32" s="1"/>
  <c r="D25" i="32"/>
  <c r="H25" i="32" s="1"/>
  <c r="D26" i="32"/>
  <c r="H26" i="32" s="1"/>
  <c r="D27" i="32"/>
  <c r="H27" i="32" s="1"/>
  <c r="D28" i="32"/>
  <c r="H28" i="32" s="1"/>
  <c r="D29" i="32"/>
  <c r="H29" i="32" s="1"/>
  <c r="D30" i="32"/>
  <c r="H30" i="32" s="1"/>
  <c r="D31" i="32"/>
  <c r="H31" i="32" s="1"/>
  <c r="D32" i="32"/>
  <c r="H32" i="32" s="1"/>
  <c r="D33" i="32"/>
  <c r="H33" i="32" s="1"/>
  <c r="D34" i="32"/>
  <c r="D35" i="32"/>
  <c r="H35" i="32" s="1"/>
  <c r="D36" i="32"/>
  <c r="H36" i="32" s="1"/>
  <c r="D37" i="32"/>
  <c r="H37" i="32" s="1"/>
  <c r="D38" i="32"/>
  <c r="H38" i="32" s="1"/>
  <c r="B3" i="29"/>
  <c r="E9" i="29"/>
  <c r="B4" i="29"/>
  <c r="C4" i="29" s="1"/>
  <c r="B7" i="29"/>
  <c r="B6" i="29"/>
  <c r="B5" i="29"/>
  <c r="C44" i="31"/>
  <c r="H44" i="31"/>
  <c r="H34" i="32" l="1"/>
  <c r="H17" i="32"/>
  <c r="H16" i="32"/>
  <c r="H23" i="32"/>
  <c r="H22" i="32"/>
  <c r="H15" i="32"/>
  <c r="H14" i="32"/>
  <c r="G8" i="32" l="1"/>
  <c r="D9" i="32"/>
  <c r="H9" i="32" s="1"/>
  <c r="D10" i="32"/>
  <c r="H10" i="32" s="1"/>
  <c r="D8" i="32"/>
  <c r="C5" i="32" l="1"/>
  <c r="C3" i="32"/>
  <c r="C4" i="32"/>
  <c r="H8" i="32"/>
  <c r="A46" i="31" s="1"/>
  <c r="F3" i="29"/>
  <c r="E3" i="29"/>
</calcChain>
</file>

<file path=xl/sharedStrings.xml><?xml version="1.0" encoding="utf-8"?>
<sst xmlns="http://schemas.openxmlformats.org/spreadsheetml/2006/main" count="170" uniqueCount="138">
  <si>
    <t>pH</t>
  </si>
  <si>
    <t>County:</t>
  </si>
  <si>
    <t>PRINTED NAME:</t>
  </si>
  <si>
    <t>SIGNATURE:</t>
  </si>
  <si>
    <t>DATE:</t>
  </si>
  <si>
    <t xml:space="preserve">System Name: </t>
  </si>
  <si>
    <t>Date:</t>
  </si>
  <si>
    <t>Water System Name:</t>
  </si>
  <si>
    <t>     </t>
  </si>
  <si>
    <t>Water System ID:</t>
  </si>
  <si>
    <t>Treatment Plant ID: WTP-</t>
  </si>
  <si>
    <t>Month - Year:</t>
  </si>
  <si>
    <t>Date/Time</t>
  </si>
  <si>
    <t>Corrective action</t>
  </si>
  <si>
    <t>Monthly Summary</t>
  </si>
  <si>
    <t>Name:</t>
  </si>
  <si>
    <t>Signature:</t>
  </si>
  <si>
    <t>Phone #:</t>
  </si>
  <si>
    <t>OHA - Drinking Water Services</t>
  </si>
  <si>
    <t>LRC:</t>
  </si>
  <si>
    <t>WT Cert #:</t>
  </si>
  <si>
    <t>PHONE #:</t>
  </si>
  <si>
    <t>DIT Daily?</t>
  </si>
  <si>
    <t>Date/Time and membrane unit(s) affected</t>
  </si>
  <si>
    <r>
      <t>Contact Time
(</t>
    </r>
    <r>
      <rPr>
        <b/>
        <sz val="10"/>
        <rFont val="Arial"/>
        <family val="2"/>
      </rPr>
      <t>T</t>
    </r>
    <r>
      <rPr>
        <sz val="10"/>
        <rFont val="Arial"/>
        <family val="2"/>
      </rPr>
      <t>)
[minutes]</t>
    </r>
  </si>
  <si>
    <t>Temp
[° C]</t>
  </si>
  <si>
    <t>Required CT
(Formula)</t>
  </si>
  <si>
    <t>Peak Hourly
Demand Flow
[GPM]</t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</si>
  <si>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</t>
    </r>
    <r>
      <rPr>
        <u/>
        <sz val="11"/>
        <rFont val="Arial"/>
        <family val="2"/>
      </rPr>
      <t>&gt;</t>
    </r>
    <r>
      <rPr>
        <sz val="11"/>
        <rFont val="Arial"/>
        <family val="2"/>
      </rPr>
      <t xml:space="preserve"> LRC?</t>
    </r>
  </si>
  <si>
    <t>Compliance summary (operator to complete any blank fields)</t>
  </si>
  <si>
    <t>Turbidity-Triggered Direct Integrity Test (DIT) Reporting Form</t>
  </si>
  <si>
    <r>
      <t xml:space="preserve">Actual CT
</t>
    </r>
    <r>
      <rPr>
        <b/>
        <sz val="10"/>
        <rFont val="Arial"/>
        <family val="2"/>
      </rPr>
      <t>C</t>
    </r>
    <r>
      <rPr>
        <sz val="10"/>
        <rFont val="Arial"/>
        <family val="2"/>
      </rPr>
      <t xml:space="preserve"> x </t>
    </r>
    <r>
      <rPr>
        <b/>
        <sz val="10"/>
        <rFont val="Arial"/>
        <family val="2"/>
      </rPr>
      <t>T</t>
    </r>
    <r>
      <rPr>
        <sz val="10"/>
        <rFont val="Arial"/>
        <family val="2"/>
      </rPr>
      <t xml:space="preserve">
(Formula)</t>
    </r>
  </si>
  <si>
    <t>Notes
(e.g. "Plant Off")</t>
  </si>
  <si>
    <t>WT CERT #:</t>
  </si>
  <si>
    <t xml:space="preserve">Plant ID :  WTP - </t>
  </si>
  <si>
    <t>(e.g., "A")</t>
  </si>
  <si>
    <t xml:space="preserve">PWS ID#: 41 - </t>
  </si>
  <si>
    <t>Turbidity level
&gt; 0.15 NTU resulting in DIT
[NTU]</t>
  </si>
  <si>
    <t>Return-to-service
turbidity
[NTU]</t>
  </si>
  <si>
    <r>
      <t>Return-to-service
LRV</t>
    </r>
    <r>
      <rPr>
        <vertAlign val="subscript"/>
        <sz val="12"/>
        <rFont val="Arial"/>
        <family val="2"/>
      </rPr>
      <t xml:space="preserve">ambient
</t>
    </r>
    <r>
      <rPr>
        <sz val="12"/>
        <rFont val="Arial"/>
        <family val="2"/>
      </rPr>
      <t>[log]</t>
    </r>
  </si>
  <si>
    <t xml:space="preserve">Return by 10th of following month by email, fax, or mail to: </t>
  </si>
  <si>
    <t>dwp.dmce@odhsoha.oregon.gov; 971-673-0458; or Drinking Water Services, PO Box 14350, Portland, OR  97293-0350</t>
  </si>
  <si>
    <t xml:space="preserve">Plant ID:     WTP - </t>
  </si>
  <si>
    <t>Month/Year:</t>
  </si>
  <si>
    <r>
      <t>Highest PDR
of day [</t>
    </r>
    <r>
      <rPr>
        <vertAlign val="superscript"/>
        <sz val="11"/>
        <rFont val="Arial"/>
        <family val="2"/>
      </rPr>
      <t>psi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min</t>
    </r>
    <r>
      <rPr>
        <sz val="11"/>
        <rFont val="Arial"/>
        <family val="2"/>
      </rPr>
      <t>]</t>
    </r>
  </si>
  <si>
    <t>Required via Disinfection</t>
  </si>
  <si>
    <t>All turbidity readings ≤ 5 NTU? [Y/N]</t>
  </si>
  <si>
    <t>95% of daily turbidity readings ≤ 1 NTU? [Y/N]</t>
  </si>
  <si>
    <t>LRC = Log Removal Credit</t>
  </si>
  <si>
    <r>
      <t>All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EP ≥ 0.2 </t>
    </r>
    <r>
      <rPr>
        <vertAlign val="superscript"/>
        <sz val="11"/>
        <rFont val="Arial"/>
        <family val="2"/>
      </rPr>
      <t>mg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L</t>
    </r>
    <r>
      <rPr>
        <sz val="11"/>
        <rFont val="Arial"/>
        <family val="2"/>
      </rPr>
      <t>?</t>
    </r>
  </si>
  <si>
    <t>CT's met daily? (p. 2)</t>
  </si>
  <si>
    <t>DIT Daily:</t>
  </si>
  <si>
    <t>Glossary of Terms:</t>
  </si>
  <si>
    <r>
      <t>An 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of 4-log is equivalent to 99.99% removal of </t>
    </r>
    <r>
      <rPr>
        <i/>
        <sz val="11"/>
        <rFont val="Arial"/>
        <family val="2"/>
      </rPr>
      <t>Cryptosporidium</t>
    </r>
    <r>
      <rPr>
        <sz val="11"/>
        <rFont val="Arial"/>
        <family val="2"/>
      </rPr>
      <t>.</t>
    </r>
  </si>
  <si>
    <t>Definitions &amp; Additional Information</t>
  </si>
  <si>
    <t>p. 1 of 2</t>
  </si>
  <si>
    <t>p. 2 of 2</t>
  </si>
  <si>
    <r>
      <rPr>
        <b/>
        <sz val="11"/>
        <rFont val="Arial"/>
        <family val="2"/>
      </rPr>
      <t xml:space="preserve">LRV </t>
    </r>
    <r>
      <rPr>
        <sz val="11"/>
        <rFont val="Arial"/>
        <family val="2"/>
      </rPr>
      <t xml:space="preserve">= Log Removal Value         </t>
    </r>
    <r>
      <rPr>
        <b/>
        <sz val="11"/>
        <rFont val="Arial"/>
        <family val="2"/>
      </rPr>
      <t>TMP</t>
    </r>
    <r>
      <rPr>
        <sz val="11"/>
        <rFont val="Arial"/>
        <family val="2"/>
      </rPr>
      <t xml:space="preserve"> = Transmembrane Pressure</t>
    </r>
  </si>
  <si>
    <t xml:space="preserve">Drinking Water Services </t>
  </si>
  <si>
    <t>PO Box 14350</t>
  </si>
  <si>
    <t>Portland, OR  97293-0350</t>
  </si>
  <si>
    <t>dwp.dmce@odhsoha.oregon.gov</t>
  </si>
  <si>
    <t>971-673-0458</t>
  </si>
  <si>
    <r>
      <rPr>
        <b/>
        <sz val="11"/>
        <rFont val="Arial"/>
        <family val="2"/>
      </rPr>
      <t>Cl</t>
    </r>
    <r>
      <rPr>
        <b/>
        <vertAlign val="sub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= Chlorine</t>
    </r>
    <r>
      <rPr>
        <b/>
        <sz val="11"/>
        <rFont val="Arial"/>
        <family val="2"/>
      </rPr>
      <t xml:space="preserve">   </t>
    </r>
    <r>
      <rPr>
        <b/>
        <u/>
        <sz val="11"/>
        <rFont val="Arial"/>
        <family val="2"/>
      </rPr>
      <t>CT</t>
    </r>
    <r>
      <rPr>
        <sz val="11"/>
        <rFont val="Arial"/>
        <family val="2"/>
      </rPr>
      <t xml:space="preserve"> = chlorine </t>
    </r>
    <r>
      <rPr>
        <b/>
        <u/>
        <sz val="11"/>
        <rFont val="Arial"/>
        <family val="2"/>
      </rPr>
      <t>C</t>
    </r>
    <r>
      <rPr>
        <sz val="11"/>
        <rFont val="Arial"/>
        <family val="2"/>
      </rPr>
      <t xml:space="preserve">oncentration x contact </t>
    </r>
    <r>
      <rPr>
        <b/>
        <u/>
        <sz val="11"/>
        <rFont val="Arial"/>
        <family val="2"/>
      </rPr>
      <t>T</t>
    </r>
    <r>
      <rPr>
        <sz val="11"/>
        <rFont val="Arial"/>
        <family val="2"/>
      </rPr>
      <t xml:space="preserve">ime </t>
    </r>
  </si>
  <si>
    <t>CFE Daily Turbidity [NTU]</t>
  </si>
  <si>
    <t>All IFE turbidity readings ≤ 0.15 NTU?  [Y/N]</t>
  </si>
  <si>
    <t>[Y/N] or
"off"</t>
  </si>
  <si>
    <t xml:space="preserve">DIT Daily </t>
  </si>
  <si>
    <t>PDR = Pressure Decay Rate</t>
  </si>
  <si>
    <r>
      <t>LRV</t>
    </r>
    <r>
      <rPr>
        <b/>
        <vertAlign val="subscript"/>
        <sz val="11"/>
        <rFont val="Arial"/>
        <family val="2"/>
      </rPr>
      <t>ambient</t>
    </r>
    <r>
      <rPr>
        <b/>
        <sz val="11"/>
        <rFont val="Arial"/>
        <family val="2"/>
      </rPr>
      <t>: The preferred performance metric Oregon is moving towards</t>
    </r>
  </si>
  <si>
    <t xml:space="preserve">The nature of membrane filtration requires higher pathogen removal rates. Therefore, 4-log is </t>
  </si>
  <si>
    <t>If ever exceeds 0.15 NTU for &gt; 15 minutes: Run a DIT, &amp; complete Turbidity Triggered DIT form</t>
  </si>
  <si>
    <r>
      <rPr>
        <b/>
        <sz val="11"/>
        <rFont val="Arial"/>
        <family val="2"/>
      </rPr>
      <t>CFE</t>
    </r>
    <r>
      <rPr>
        <sz val="11"/>
        <rFont val="Arial"/>
        <family val="2"/>
      </rPr>
      <t xml:space="preserve"> = Combined Filter Effluent   </t>
    </r>
    <r>
      <rPr>
        <b/>
        <sz val="11"/>
        <rFont val="Arial"/>
        <family val="2"/>
      </rPr>
      <t>IFE</t>
    </r>
    <r>
      <rPr>
        <sz val="11"/>
        <rFont val="Arial"/>
        <family val="2"/>
      </rPr>
      <t xml:space="preserve"> = Individual Filter Effluent</t>
    </r>
  </si>
  <si>
    <r>
      <rPr>
        <b/>
        <sz val="11"/>
        <rFont val="Arial"/>
        <family val="2"/>
      </rPr>
      <t xml:space="preserve">PDR = </t>
    </r>
    <r>
      <rPr>
        <sz val="11"/>
        <rFont val="Arial"/>
        <family val="2"/>
      </rPr>
      <t xml:space="preserve">Pressure Decay Rate   </t>
    </r>
    <r>
      <rPr>
        <b/>
        <sz val="11"/>
        <rFont val="Symbol"/>
        <family val="1"/>
        <charset val="2"/>
      </rPr>
      <t>@</t>
    </r>
    <r>
      <rPr>
        <b/>
        <sz val="11"/>
        <rFont val="Arial"/>
        <family val="2"/>
      </rPr>
      <t xml:space="preserve">   DIT</t>
    </r>
    <r>
      <rPr>
        <sz val="11"/>
        <rFont val="Arial"/>
        <family val="2"/>
      </rPr>
      <t xml:space="preserve"> = Direct Integrity Test   </t>
    </r>
    <r>
      <rPr>
        <b/>
        <sz val="11"/>
        <rFont val="Arial"/>
        <family val="2"/>
      </rPr>
      <t>LRC</t>
    </r>
    <r>
      <rPr>
        <sz val="11"/>
        <rFont val="Arial"/>
        <family val="2"/>
      </rPr>
      <t xml:space="preserve"> = Log Removal Credit    </t>
    </r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</si>
  <si>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an LRV calculated using most recent DIT results (e.g., PDR in </t>
    </r>
    <r>
      <rPr>
        <vertAlign val="superscript"/>
        <sz val="11"/>
        <rFont val="Arial"/>
        <family val="2"/>
      </rPr>
      <t>psi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min</t>
    </r>
    <r>
      <rPr>
        <sz val="11"/>
        <rFont val="Arial"/>
        <family val="2"/>
      </rPr>
      <t>), current filter</t>
    </r>
  </si>
  <si>
    <r>
      <t>PDR</t>
    </r>
    <r>
      <rPr>
        <b/>
        <vertAlign val="subscript"/>
        <sz val="10"/>
        <rFont val="Arial"/>
        <family val="2"/>
      </rPr>
      <t>Max</t>
    </r>
    <r>
      <rPr>
        <b/>
        <sz val="10"/>
        <rFont val="Arial"/>
        <family val="2"/>
      </rPr>
      <t xml:space="preserve"> [</t>
    </r>
    <r>
      <rPr>
        <b/>
        <vertAlign val="superscript"/>
        <sz val="10"/>
        <rFont val="Arial"/>
        <family val="2"/>
      </rPr>
      <t>psi</t>
    </r>
    <r>
      <rPr>
        <b/>
        <sz val="10"/>
        <rFont val="Arial"/>
        <family val="2"/>
      </rPr>
      <t>/</t>
    </r>
    <r>
      <rPr>
        <b/>
        <vertAlign val="subscript"/>
        <sz val="10"/>
        <rFont val="Arial"/>
        <family val="2"/>
      </rPr>
      <t>min</t>
    </r>
    <r>
      <rPr>
        <b/>
        <sz val="10"/>
        <rFont val="Arial"/>
        <family val="2"/>
      </rPr>
      <t>]</t>
    </r>
  </si>
  <si>
    <r>
      <rPr>
        <b/>
        <u/>
        <sz val="13"/>
        <color rgb="FF0070C0"/>
        <rFont val="Arial"/>
        <family val="2"/>
      </rPr>
      <t>Membrane Filter</t>
    </r>
    <r>
      <rPr>
        <b/>
        <sz val="13"/>
        <color rgb="FF0070C0"/>
        <rFont val="Arial"/>
        <family val="2"/>
      </rPr>
      <t xml:space="preserve"> Monthly Operating Report</t>
    </r>
  </si>
  <si>
    <t>fax:</t>
  </si>
  <si>
    <t>email:</t>
  </si>
  <si>
    <t>mail:</t>
  </si>
  <si>
    <r>
      <t>Submit this monthly report by the 10</t>
    </r>
    <r>
      <rPr>
        <b/>
        <vertAlign val="superscript"/>
        <sz val="12"/>
        <rFont val="Arial"/>
        <family val="2"/>
      </rPr>
      <t>th</t>
    </r>
    <r>
      <rPr>
        <b/>
        <sz val="12"/>
        <rFont val="Arial"/>
        <family val="2"/>
      </rPr>
      <t xml:space="preserve"> of following month by</t>
    </r>
  </si>
  <si>
    <t>LRC [log removal]</t>
  </si>
  <si>
    <r>
      <t>Lowest LRV</t>
    </r>
    <r>
      <rPr>
        <vertAlign val="subscript"/>
        <sz val="11"/>
        <rFont val="Arial"/>
        <family val="2"/>
      </rPr>
      <t xml:space="preserve">ambient
</t>
    </r>
    <r>
      <rPr>
        <sz val="11"/>
        <rFont val="Arial"/>
        <family val="2"/>
      </rPr>
      <t>of day [log removal]</t>
    </r>
  </si>
  <si>
    <t xml:space="preserve">PWS ID#:      41 - </t>
  </si>
  <si>
    <t xml:space="preserve">System Name:       </t>
  </si>
  <si>
    <r>
      <t>Highest CFE</t>
    </r>
    <r>
      <rPr>
        <b/>
        <vertAlign val="superscript"/>
        <sz val="11"/>
        <rFont val="Arial"/>
        <family val="2"/>
      </rPr>
      <t>♣</t>
    </r>
    <r>
      <rPr>
        <sz val="11"/>
        <rFont val="Arial"/>
        <family val="2"/>
      </rPr>
      <t xml:space="preserve"> [NTU]</t>
    </r>
  </si>
  <si>
    <r>
      <t>Minimum Cl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 xml:space="preserve"> Residual at 1</t>
    </r>
    <r>
      <rPr>
        <vertAlign val="superscript"/>
        <sz val="9"/>
        <rFont val="Arial"/>
        <family val="2"/>
      </rPr>
      <t>st</t>
    </r>
    <r>
      <rPr>
        <sz val="9"/>
        <rFont val="Arial"/>
        <family val="2"/>
      </rPr>
      <t xml:space="preserve"> User ( </t>
    </r>
    <r>
      <rPr>
        <b/>
        <sz val="9"/>
        <rFont val="Arial"/>
        <family val="2"/>
      </rPr>
      <t>C</t>
    </r>
    <r>
      <rPr>
        <sz val="9"/>
        <rFont val="Arial"/>
        <family val="2"/>
      </rPr>
      <t xml:space="preserve"> ) </t>
    </r>
    <r>
      <rPr>
        <vertAlign val="superscript"/>
        <sz val="10"/>
        <rFont val="Arial"/>
        <family val="2"/>
      </rPr>
      <t>♦</t>
    </r>
    <r>
      <rPr>
        <vertAlign val="superscript"/>
        <sz val="9"/>
        <rFont val="Arial"/>
        <family val="2"/>
      </rPr>
      <t xml:space="preserve">
</t>
    </r>
    <r>
      <rPr>
        <sz val="9"/>
        <rFont val="Arial"/>
        <family val="2"/>
      </rPr>
      <t>[</t>
    </r>
    <r>
      <rPr>
        <vertAlign val="superscript"/>
        <sz val="9"/>
        <rFont val="Arial"/>
        <family val="2"/>
      </rPr>
      <t>mg</t>
    </r>
    <r>
      <rPr>
        <sz val="9"/>
        <rFont val="Arial"/>
        <family val="2"/>
      </rPr>
      <t>/</t>
    </r>
    <r>
      <rPr>
        <vertAlign val="subscript"/>
        <sz val="9"/>
        <rFont val="Arial"/>
        <family val="2"/>
      </rPr>
      <t>L</t>
    </r>
    <r>
      <rPr>
        <sz val="9"/>
        <rFont val="Arial"/>
        <family val="2"/>
      </rPr>
      <t xml:space="preserve"> = ppm]</t>
    </r>
  </si>
  <si>
    <r>
      <t xml:space="preserve">All return to service turbidity readings ≤ 0.15 NTU?  (Enter Yes or No)  </t>
    </r>
    <r>
      <rPr>
        <sz val="14"/>
        <rFont val="Wingdings 3"/>
        <family val="1"/>
        <charset val="2"/>
      </rPr>
      <t>a</t>
    </r>
  </si>
  <si>
    <r>
      <t xml:space="preserve">All membrane units removed from service until a DIT passes?  (Enter Yes or No)  </t>
    </r>
    <r>
      <rPr>
        <sz val="14"/>
        <rFont val="Wingdings 3"/>
        <family val="1"/>
        <charset val="2"/>
      </rPr>
      <t>a</t>
    </r>
  </si>
  <si>
    <r>
      <t>DIT Re-test
Results
[</t>
    </r>
    <r>
      <rPr>
        <vertAlign val="superscript"/>
        <sz val="16"/>
        <rFont val="Arial"/>
        <family val="2"/>
      </rPr>
      <t>psi</t>
    </r>
    <r>
      <rPr>
        <sz val="16"/>
        <rFont val="Arial"/>
        <family val="2"/>
      </rPr>
      <t>/</t>
    </r>
    <r>
      <rPr>
        <vertAlign val="subscript"/>
        <sz val="16"/>
        <rFont val="Arial"/>
        <family val="2"/>
      </rPr>
      <t>min</t>
    </r>
    <r>
      <rPr>
        <sz val="16"/>
        <rFont val="Arial"/>
        <family val="2"/>
      </rPr>
      <t>]</t>
    </r>
  </si>
  <si>
    <t>Membrane
unit/skid/cell
ID#</t>
  </si>
  <si>
    <t xml:space="preserve">LRC = </t>
  </si>
  <si>
    <r>
      <t>Log Removal Credit granted for filtration,  LRV</t>
    </r>
    <r>
      <rPr>
        <vertAlign val="subscript"/>
        <sz val="12"/>
        <rFont val="Arial"/>
        <family val="2"/>
      </rPr>
      <t>ambient</t>
    </r>
    <r>
      <rPr>
        <sz val="12"/>
        <rFont val="Arial"/>
        <family val="2"/>
      </rPr>
      <t xml:space="preserve"> must be </t>
    </r>
    <r>
      <rPr>
        <u/>
        <sz val="12"/>
        <rFont val="Arial"/>
        <family val="2"/>
      </rPr>
      <t>&gt;</t>
    </r>
    <r>
      <rPr>
        <sz val="12"/>
        <rFont val="Arial"/>
        <family val="2"/>
      </rPr>
      <t xml:space="preserve"> LRC.</t>
    </r>
  </si>
  <si>
    <t>maximum allowed pressure decay rate for a passing DIT</t>
  </si>
  <si>
    <r>
      <t>PDR</t>
    </r>
    <r>
      <rPr>
        <vertAlign val="subscript"/>
        <sz val="12"/>
        <rFont val="Arial"/>
        <family val="2"/>
      </rPr>
      <t>Max</t>
    </r>
    <r>
      <rPr>
        <sz val="12"/>
        <rFont val="Arial"/>
        <family val="2"/>
      </rPr>
      <t xml:space="preserve"> = </t>
    </r>
  </si>
  <si>
    <r>
      <t>All return to service LRV</t>
    </r>
    <r>
      <rPr>
        <vertAlign val="subscript"/>
        <sz val="14"/>
        <rFont val="Arial"/>
        <family val="2"/>
      </rPr>
      <t>ambient</t>
    </r>
    <r>
      <rPr>
        <sz val="14"/>
        <rFont val="Arial"/>
        <family val="2"/>
      </rPr>
      <t xml:space="preserve"> </t>
    </r>
    <r>
      <rPr>
        <u/>
        <sz val="14"/>
        <rFont val="Arial"/>
        <family val="2"/>
      </rPr>
      <t>&gt;</t>
    </r>
    <r>
      <rPr>
        <sz val="14"/>
        <rFont val="Arial"/>
        <family val="2"/>
      </rPr>
      <t xml:space="preserve"> LRC?  (Enter Yes or No)  </t>
    </r>
    <r>
      <rPr>
        <sz val="14"/>
        <rFont val="Wingdings 3"/>
        <family val="1"/>
        <charset val="2"/>
      </rPr>
      <t>a</t>
    </r>
  </si>
  <si>
    <r>
      <t xml:space="preserve">To be used when IFE exceeds 0.15 NTU, and submitted to OHA-DWS </t>
    </r>
    <r>
      <rPr>
        <b/>
        <vertAlign val="superscript"/>
        <sz val="16"/>
        <color rgb="FF0070C0"/>
        <rFont val="Arial"/>
        <family val="2"/>
      </rPr>
      <t>♠</t>
    </r>
  </si>
  <si>
    <r>
      <t>Pressure Decay Rate (PDR) [</t>
    </r>
    <r>
      <rPr>
        <vertAlign val="superscript"/>
        <sz val="14"/>
        <rFont val="Arial"/>
        <family val="2"/>
      </rPr>
      <t>psi</t>
    </r>
    <r>
      <rPr>
        <sz val="14"/>
        <rFont val="Arial"/>
        <family val="2"/>
      </rPr>
      <t>/</t>
    </r>
    <r>
      <rPr>
        <vertAlign val="subscript"/>
        <sz val="14"/>
        <rFont val="Arial"/>
        <family val="2"/>
      </rPr>
      <t>min</t>
    </r>
    <r>
      <rPr>
        <sz val="14"/>
        <rFont val="Arial"/>
        <family val="2"/>
      </rPr>
      <t>]:</t>
    </r>
  </si>
  <si>
    <t>Each filter producing water for human consumption in a given day must undergo a DIT</t>
  </si>
  <si>
    <t>Revised 2/17/2023</t>
  </si>
  <si>
    <r>
      <rPr>
        <vertAlign val="superscript"/>
        <sz val="12"/>
        <rFont val="Arial"/>
        <family val="2"/>
      </rPr>
      <t>♦</t>
    </r>
    <r>
      <rPr>
        <sz val="12"/>
        <rFont val="Arial"/>
        <family val="2"/>
      </rPr>
      <t xml:space="preserve">  If chlorine concentration at entry point &lt; 0.2 </t>
    </r>
    <r>
      <rPr>
        <vertAlign val="superscript"/>
        <sz val="12"/>
        <rFont val="Arial"/>
        <family val="2"/>
      </rPr>
      <t>mg</t>
    </r>
    <r>
      <rPr>
        <sz val="12"/>
        <rFont val="Arial"/>
        <family val="2"/>
      </rPr>
      <t>/</t>
    </r>
    <r>
      <rPr>
        <vertAlign val="subscript"/>
        <sz val="12"/>
        <rFont val="Arial"/>
        <family val="2"/>
      </rPr>
      <t>L</t>
    </r>
    <r>
      <rPr>
        <sz val="12"/>
        <rFont val="Arial"/>
        <family val="2"/>
      </rPr>
      <t xml:space="preserve">, or CT not met, notify DWS within 24 hours. </t>
    </r>
  </si>
  <si>
    <r>
      <rPr>
        <sz val="10"/>
        <rFont val="Wingdings 3"/>
        <family val="1"/>
        <charset val="2"/>
      </rPr>
      <t>b</t>
    </r>
    <r>
      <rPr>
        <sz val="10"/>
        <rFont val="Arial"/>
        <family val="2"/>
      </rPr>
      <t xml:space="preserve">  Log Inactivation</t>
    </r>
  </si>
  <si>
    <t>Notes:</t>
  </si>
  <si>
    <r>
      <rPr>
        <b/>
        <u/>
        <sz val="13"/>
        <color rgb="FF0070C0"/>
        <rFont val="Arial"/>
        <family val="2"/>
      </rPr>
      <t>Disinfection</t>
    </r>
    <r>
      <rPr>
        <b/>
        <sz val="13"/>
        <color rgb="FF0070C0"/>
        <rFont val="Arial"/>
        <family val="2"/>
      </rPr>
      <t xml:space="preserve"> Monthly Operating Report</t>
    </r>
  </si>
  <si>
    <r>
      <rPr>
        <b/>
        <sz val="14"/>
        <color rgb="FF0070C0"/>
        <rFont val="Arial"/>
        <family val="2"/>
      </rPr>
      <t>♠</t>
    </r>
    <r>
      <rPr>
        <b/>
        <sz val="14"/>
        <color rgb="FF7030A0"/>
        <rFont val="Arial"/>
        <family val="2"/>
      </rPr>
      <t xml:space="preserve">  </t>
    </r>
    <r>
      <rPr>
        <sz val="14"/>
        <rFont val="Arial"/>
        <family val="2"/>
      </rPr>
      <t>OAR 333-061-0036(5)(d)(C)(iv) states that if indirect integrity monitoring includes turbidity and the filtrate turbidity readings are above 0.15 NTU for a period greater than 15 minutes (i.e., two consecutive 15-minute readings above 0.15 NTU), direct integrity testing in accordance with subparagraphs (5)(d)(B)(i) through (v) of this rule must immediately be performed on the associated membrane unit.</t>
    </r>
  </si>
  <si>
    <r>
      <t xml:space="preserve">DIT = Direct Integrity Test </t>
    </r>
    <r>
      <rPr>
        <sz val="10"/>
        <rFont val="Arial"/>
        <family val="2"/>
      </rPr>
      <t>on filter(s)  [Yes, No, or "off" if all filters are offline]</t>
    </r>
    <r>
      <rPr>
        <i/>
        <sz val="10"/>
        <rFont val="Arial"/>
        <family val="2"/>
      </rPr>
      <t xml:space="preserve"> </t>
    </r>
    <r>
      <rPr>
        <i/>
        <sz val="10"/>
        <rFont val="Wingdings 3"/>
        <family val="1"/>
        <charset val="2"/>
      </rPr>
      <t>a</t>
    </r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</si>
  <si>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a performance metric of the filter's </t>
    </r>
    <r>
      <rPr>
        <i/>
        <sz val="11"/>
        <rFont val="Arial"/>
        <family val="2"/>
      </rPr>
      <t xml:space="preserve">Cryptosporidium </t>
    </r>
    <r>
      <rPr>
        <sz val="11"/>
        <rFont val="Arial"/>
        <family val="2"/>
      </rPr>
      <t>removal efficiency; [log] units.</t>
    </r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</si>
  <si>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calculated using the last DIT results &amp; operating condtions (e.g., flow, temp. &amp; TMP)</t>
    </r>
  </si>
  <si>
    <t>flowrate, water temperature, and TMP.</t>
  </si>
  <si>
    <r>
      <t xml:space="preserve">Enter the highest pressure decay rate in </t>
    </r>
    <r>
      <rPr>
        <vertAlign val="superscript"/>
        <sz val="11"/>
        <rFont val="Arial"/>
        <family val="2"/>
      </rPr>
      <t>psi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min</t>
    </r>
    <r>
      <rPr>
        <sz val="11"/>
        <rFont val="Arial"/>
        <family val="2"/>
      </rPr>
      <t xml:space="preserve"> measured for DITs of all operating filters in a day.</t>
    </r>
  </si>
  <si>
    <r>
      <t>A filter whose PDR exceeds the PDR</t>
    </r>
    <r>
      <rPr>
        <vertAlign val="subscript"/>
        <sz val="11"/>
        <rFont val="Arial"/>
        <family val="2"/>
      </rPr>
      <t>Max</t>
    </r>
    <r>
      <rPr>
        <sz val="11"/>
        <rFont val="Arial"/>
        <family val="2"/>
      </rPr>
      <t xml:space="preserve"> must be taken off-line, repaired and re-tested.</t>
    </r>
  </si>
  <si>
    <r>
      <t xml:space="preserve">Enter "Y" if </t>
    </r>
    <r>
      <rPr>
        <u/>
        <sz val="11"/>
        <rFont val="Arial"/>
        <family val="2"/>
      </rPr>
      <t>ALL</t>
    </r>
    <r>
      <rPr>
        <sz val="11"/>
        <rFont val="Arial"/>
        <family val="2"/>
      </rPr>
      <t xml:space="preserve"> filters operating in a given day were subjected to a DIT.  </t>
    </r>
  </si>
  <si>
    <r>
      <t xml:space="preserve">Enter "N" if </t>
    </r>
    <r>
      <rPr>
        <u/>
        <sz val="11"/>
        <rFont val="Arial"/>
        <family val="2"/>
      </rPr>
      <t>ANY</t>
    </r>
    <r>
      <rPr>
        <sz val="11"/>
        <rFont val="Arial"/>
        <family val="2"/>
      </rPr>
      <t xml:space="preserve"> operating filter did not have a DIT.</t>
    </r>
  </si>
  <si>
    <r>
      <t xml:space="preserve">Enter "Off" if </t>
    </r>
    <r>
      <rPr>
        <u/>
        <sz val="11"/>
        <rFont val="Arial"/>
        <family val="2"/>
      </rPr>
      <t>ALL</t>
    </r>
    <r>
      <rPr>
        <sz val="11"/>
        <rFont val="Arial"/>
        <family val="2"/>
      </rPr>
      <t xml:space="preserve"> filters were off-line for the day.</t>
    </r>
  </si>
  <si>
    <r>
      <t xml:space="preserve">CT Met? </t>
    </r>
    <r>
      <rPr>
        <vertAlign val="superscript"/>
        <sz val="10"/>
        <rFont val="Arial"/>
        <family val="2"/>
      </rPr>
      <t xml:space="preserve">♦
</t>
    </r>
    <r>
      <rPr>
        <sz val="10"/>
        <rFont val="Arial"/>
        <family val="2"/>
      </rPr>
      <t>[Yes / No]
(Formula)</t>
    </r>
  </si>
  <si>
    <r>
      <t xml:space="preserve">Performance std met?   [Y/N]
</t>
    </r>
    <r>
      <rPr>
        <sz val="8"/>
        <rFont val="Arial"/>
        <family val="2"/>
      </rPr>
      <t xml:space="preserve"> (PDR ≤ PDR</t>
    </r>
    <r>
      <rPr>
        <vertAlign val="subscript"/>
        <sz val="8"/>
        <rFont val="Arial"/>
        <family val="2"/>
      </rPr>
      <t>Max</t>
    </r>
    <r>
      <rPr>
        <sz val="8"/>
        <rFont val="Arial"/>
        <family val="2"/>
      </rPr>
      <t>, LRV ≥ LRC)</t>
    </r>
  </si>
  <si>
    <t>Revised 7/31/2023</t>
  </si>
  <si>
    <t>Highest IFE [NTU]: Must be continuously monitored.</t>
  </si>
  <si>
    <t xml:space="preserve">Highest CFE [NTU]: </t>
  </si>
  <si>
    <r>
      <t>A filter whose 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less than the LRC must be taken off-line, repaired and then re-tested.</t>
    </r>
  </si>
  <si>
    <t>Day</t>
  </si>
  <si>
    <t>Data is collected for optimization purposes. Not for compliance.</t>
  </si>
  <si>
    <t>typically the minimum pathogen removal target.</t>
  </si>
  <si>
    <t>Highest PDR (Pressure Decay Rate):</t>
  </si>
  <si>
    <r>
      <t>(PDR</t>
    </r>
    <r>
      <rPr>
        <vertAlign val="subscript"/>
        <sz val="11"/>
        <rFont val="Arial"/>
        <family val="2"/>
      </rPr>
      <t>Max</t>
    </r>
    <r>
      <rPr>
        <sz val="11"/>
        <rFont val="Arial"/>
        <family val="2"/>
      </rPr>
      <t xml:space="preserve"> is an Upper Control Limit (UCL) based on the DIT Pressure Decay Rate)</t>
    </r>
  </si>
  <si>
    <r>
      <t xml:space="preserve">PDR </t>
    </r>
    <r>
      <rPr>
        <u/>
        <sz val="11"/>
        <rFont val="Arial"/>
        <family val="2"/>
      </rPr>
      <t>&lt;</t>
    </r>
    <r>
      <rPr>
        <sz val="11"/>
        <rFont val="Arial"/>
        <family val="2"/>
      </rPr>
      <t xml:space="preserve"> PDR</t>
    </r>
    <r>
      <rPr>
        <vertAlign val="subscript"/>
        <sz val="11"/>
        <rFont val="Arial"/>
        <family val="2"/>
      </rPr>
      <t>Max</t>
    </r>
    <r>
      <rPr>
        <sz val="11"/>
        <rFont val="Arial"/>
        <family val="2"/>
      </rPr>
      <t>?</t>
    </r>
  </si>
  <si>
    <t xml:space="preserve">   The optimization goal for membranes is 0.05 NTU</t>
  </si>
  <si>
    <t>Highest IFE [NTU]</t>
  </si>
  <si>
    <t>psi</t>
  </si>
  <si>
    <r>
      <t>Minimum test pressure</t>
    </r>
    <r>
      <rPr>
        <b/>
        <sz val="10"/>
        <rFont val="Arial"/>
        <family val="2"/>
      </rPr>
      <t xml:space="preserve"> req'd</t>
    </r>
    <r>
      <rPr>
        <sz val="10"/>
        <rFont val="Arial"/>
        <family val="2"/>
      </rPr>
      <t>:</t>
    </r>
  </si>
  <si>
    <r>
      <t xml:space="preserve">Minimum test pressure </t>
    </r>
    <r>
      <rPr>
        <b/>
        <sz val="10"/>
        <rFont val="Arial"/>
        <family val="2"/>
      </rPr>
      <t>applied</t>
    </r>
    <r>
      <rPr>
        <sz val="10"/>
        <rFont val="Arial"/>
        <family val="2"/>
      </rPr>
      <t>:</t>
    </r>
  </si>
  <si>
    <t>City of Warrenton</t>
  </si>
  <si>
    <t>Clatsop</t>
  </si>
  <si>
    <t>00932</t>
  </si>
  <si>
    <t>T-08549</t>
  </si>
  <si>
    <t>503-738-7809</t>
  </si>
  <si>
    <t>Dave G Davis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</si>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</sst>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0.0"/>
    <numFmt numFmtId="165" formatCode="h:mm;@"/>
    <numFmt numFmtId="166" formatCode="0.000"/>
    <numFmt numFmtId="167" formatCode="[$-409]m/d/yy\ h:mm\ AM/PM;@"/>
    <numFmt numFmtId="168" formatCode="mmm\-yyyy"/>
    <numFmt numFmtId="169" formatCode="[&lt;=9999999]###\-####;\(###\)\ ###\-####"/>
    <numFmt numFmtId="170" formatCode="&quot;Y&quot;\,&quot;N&quot;\,&quot;OFF&quot;"/>
    <numFmt numFmtId="171" formatCode="_(* #,##0_);_(* \(#,##0\);_(* &quot;-&quot;??_);_(@_)"/>
  </numFmts>
  <fonts count="66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vertAlign val="superscript"/>
      <sz val="10"/>
      <name val="Arial"/>
      <family val="2"/>
    </font>
    <font>
      <sz val="14"/>
      <name val="Arial"/>
      <family val="2"/>
    </font>
    <font>
      <i/>
      <sz val="11"/>
      <name val="Arial"/>
      <family val="2"/>
    </font>
    <font>
      <sz val="14"/>
      <name val="Arial"/>
      <family val="2"/>
    </font>
    <font>
      <vertAlign val="subscript"/>
      <sz val="11"/>
      <name val="Arial"/>
      <family val="2"/>
    </font>
    <font>
      <b/>
      <u/>
      <sz val="11"/>
      <name val="Arial"/>
      <family val="2"/>
    </font>
    <font>
      <b/>
      <sz val="13.5"/>
      <color rgb="FF0070C0"/>
      <name val="Arial"/>
      <family val="2"/>
    </font>
    <font>
      <b/>
      <sz val="13"/>
      <color rgb="FF0070C0"/>
      <name val="Arial"/>
      <family val="2"/>
    </font>
    <font>
      <vertAlign val="subscript"/>
      <sz val="9"/>
      <name val="Arial"/>
      <family val="2"/>
    </font>
    <font>
      <vertAlign val="superscript"/>
      <sz val="9"/>
      <name val="Arial"/>
      <family val="2"/>
    </font>
    <font>
      <i/>
      <sz val="10"/>
      <name val="Arial"/>
      <family val="2"/>
    </font>
    <font>
      <b/>
      <u/>
      <sz val="13"/>
      <color rgb="FF0070C0"/>
      <name val="Arial"/>
      <family val="2"/>
    </font>
    <font>
      <b/>
      <sz val="14"/>
      <color rgb="FF0070C0"/>
      <name val="Arial"/>
      <family val="2"/>
    </font>
    <font>
      <vertAlign val="subscript"/>
      <sz val="12"/>
      <name val="Arial"/>
      <family val="2"/>
    </font>
    <font>
      <u/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vertAlign val="superscript"/>
      <sz val="12"/>
      <name val="Arial"/>
      <family val="2"/>
    </font>
    <font>
      <u/>
      <sz val="10"/>
      <color theme="10"/>
      <name val="Arial"/>
      <family val="2"/>
    </font>
    <font>
      <i/>
      <sz val="8"/>
      <name val="Arial"/>
      <family val="2"/>
    </font>
    <font>
      <u/>
      <sz val="12"/>
      <color theme="10"/>
      <name val="Arial"/>
      <family val="2"/>
    </font>
    <font>
      <b/>
      <sz val="14"/>
      <name val="Arial"/>
      <family val="2"/>
    </font>
    <font>
      <b/>
      <vertAlign val="superscript"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vertAlign val="subscript"/>
      <sz val="11"/>
      <name val="Arial"/>
      <family val="2"/>
    </font>
    <font>
      <b/>
      <i/>
      <sz val="11"/>
      <name val="Arial"/>
      <family val="2"/>
    </font>
    <font>
      <b/>
      <i/>
      <u/>
      <sz val="12"/>
      <name val="Arial"/>
      <family val="2"/>
    </font>
    <font>
      <i/>
      <sz val="10"/>
      <color rgb="FFFF0000"/>
      <name val="Arial"/>
      <family val="2"/>
    </font>
    <font>
      <b/>
      <u/>
      <sz val="14"/>
      <name val="Arial"/>
      <family val="2"/>
    </font>
    <font>
      <b/>
      <sz val="10"/>
      <color rgb="FF7030A0"/>
      <name val="Arial"/>
      <family val="2"/>
    </font>
    <font>
      <sz val="10"/>
      <color rgb="FF7030A0"/>
      <name val="Arial"/>
      <family val="2"/>
    </font>
    <font>
      <strike/>
      <sz val="10"/>
      <name val="Arial"/>
      <family val="2"/>
    </font>
    <font>
      <b/>
      <sz val="14"/>
      <color rgb="FF7030A0"/>
      <name val="Arial"/>
      <family val="2"/>
    </font>
    <font>
      <b/>
      <i/>
      <sz val="10"/>
      <color rgb="FF7030A0"/>
      <name val="Arial"/>
      <family val="2"/>
    </font>
    <font>
      <b/>
      <sz val="11"/>
      <name val="Symbol"/>
      <family val="1"/>
      <charset val="2"/>
    </font>
    <font>
      <b/>
      <vertAlign val="superscript"/>
      <sz val="12"/>
      <name val="Arial"/>
      <family val="2"/>
    </font>
    <font>
      <b/>
      <vertAlign val="superscript"/>
      <sz val="11"/>
      <name val="Arial"/>
      <family val="2"/>
    </font>
    <font>
      <sz val="14"/>
      <name val="Wingdings 3"/>
      <family val="1"/>
      <charset val="2"/>
    </font>
    <font>
      <vertAlign val="superscript"/>
      <sz val="14"/>
      <name val="Arial"/>
      <family val="2"/>
    </font>
    <font>
      <vertAlign val="subscript"/>
      <sz val="14"/>
      <name val="Arial"/>
      <family val="2"/>
    </font>
    <font>
      <sz val="16"/>
      <name val="Arial"/>
      <family val="2"/>
    </font>
    <font>
      <vertAlign val="superscript"/>
      <sz val="16"/>
      <name val="Arial"/>
      <family val="2"/>
    </font>
    <font>
      <vertAlign val="subscript"/>
      <sz val="16"/>
      <name val="Arial"/>
      <family val="2"/>
    </font>
    <font>
      <u/>
      <sz val="14"/>
      <name val="Arial"/>
      <family val="2"/>
    </font>
    <font>
      <b/>
      <vertAlign val="superscript"/>
      <sz val="16"/>
      <color rgb="FF0070C0"/>
      <name val="Arial"/>
      <family val="2"/>
    </font>
    <font>
      <sz val="10"/>
      <name val="Wingdings 3"/>
      <family val="1"/>
      <charset val="2"/>
    </font>
    <font>
      <sz val="10"/>
      <name val="Arial"/>
      <family val="1"/>
      <charset val="2"/>
    </font>
    <font>
      <i/>
      <sz val="10"/>
      <name val="Wingdings 3"/>
      <family val="1"/>
      <charset val="2"/>
    </font>
    <font>
      <vertAlign val="subscript"/>
      <sz val="8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3" fillId="0" borderId="0"/>
    <xf numFmtId="0" fontId="15" fillId="0" borderId="0"/>
    <xf numFmtId="0" fontId="30" fillId="0" borderId="0" applyNumberFormat="0" applyFill="0" applyBorder="0" applyAlignment="0" applyProtection="0"/>
    <xf numFmtId="43" fontId="36" fillId="0" borderId="0" applyFont="0" applyFill="0" applyBorder="0" applyAlignment="0" applyProtection="0"/>
    <xf numFmtId="0" fontId="63" fillId="5" borderId="0" applyNumberFormat="0" applyBorder="0" applyAlignment="0" applyProtection="0"/>
    <xf numFmtId="0" fontId="64" fillId="6" borderId="0" applyNumberFormat="0" applyBorder="0" applyAlignment="0" applyProtection="0"/>
    <xf numFmtId="0" fontId="65" fillId="7" borderId="0" applyNumberFormat="0" applyBorder="0" applyAlignment="0" applyProtection="0"/>
  </cellStyleXfs>
  <cellXfs count="230">
    <xf numFmtId="0" fontId="0" fillId="0" borderId="0" xfId="0"/>
    <xf numFmtId="164" fontId="7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right" vertical="center"/>
    </xf>
    <xf numFmtId="0" fontId="1" fillId="0" borderId="0" xfId="0" applyFont="1"/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2" fontId="7" fillId="0" borderId="2" xfId="0" applyNumberFormat="1" applyFont="1" applyBorder="1" applyAlignment="1" applyProtection="1">
      <alignment horizontal="center"/>
      <protection locked="0"/>
    </xf>
    <xf numFmtId="166" fontId="7" fillId="0" borderId="2" xfId="0" applyNumberFormat="1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164" fontId="7" fillId="0" borderId="2" xfId="0" applyNumberFormat="1" applyFont="1" applyBorder="1" applyAlignment="1" applyProtection="1">
      <alignment horizontal="center"/>
      <protection locked="0"/>
    </xf>
    <xf numFmtId="0" fontId="7" fillId="0" borderId="2" xfId="0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9" fillId="0" borderId="0" xfId="0" applyFont="1"/>
    <xf numFmtId="0" fontId="22" fillId="0" borderId="0" xfId="0" applyFont="1" applyAlignment="1">
      <alignment horizontal="right" indent="1"/>
    </xf>
    <xf numFmtId="0" fontId="5" fillId="0" borderId="0" xfId="0" applyFont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167" fontId="5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166" fontId="5" fillId="0" borderId="2" xfId="0" applyNumberFormat="1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2" fontId="27" fillId="2" borderId="3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Alignment="1">
      <alignment horizontal="left"/>
    </xf>
    <xf numFmtId="0" fontId="4" fillId="0" borderId="0" xfId="0" applyFont="1" applyAlignment="1">
      <alignment horizontal="right" vertical="center" indent="1"/>
    </xf>
    <xf numFmtId="0" fontId="5" fillId="0" borderId="0" xfId="0" applyFont="1" applyAlignment="1">
      <alignment horizontal="left" indent="3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9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8" xfId="0" applyFont="1" applyBorder="1" applyAlignment="1" applyProtection="1">
      <alignment horizontal="left"/>
      <protection locked="0"/>
    </xf>
    <xf numFmtId="170" fontId="7" fillId="0" borderId="2" xfId="0" applyNumberFormat="1" applyFont="1" applyBorder="1" applyAlignment="1" applyProtection="1">
      <alignment horizontal="center" wrapText="1"/>
      <protection locked="0"/>
    </xf>
    <xf numFmtId="0" fontId="4" fillId="0" borderId="2" xfId="0" applyFont="1" applyBorder="1" applyAlignment="1" applyProtection="1">
      <alignment horizontal="center" wrapText="1"/>
      <protection locked="0"/>
    </xf>
    <xf numFmtId="164" fontId="31" fillId="0" borderId="0" xfId="0" applyNumberFormat="1" applyFont="1" applyAlignment="1">
      <alignment horizontal="left" vertical="center"/>
    </xf>
    <xf numFmtId="0" fontId="30" fillId="0" borderId="0" xfId="3" applyBorder="1" applyAlignment="1" applyProtection="1">
      <alignment horizontal="left"/>
    </xf>
    <xf numFmtId="0" fontId="33" fillId="0" borderId="7" xfId="0" applyFont="1" applyBorder="1" applyAlignment="1" applyProtection="1">
      <alignment horizontal="left"/>
      <protection locked="0"/>
    </xf>
    <xf numFmtId="169" fontId="33" fillId="0" borderId="8" xfId="0" applyNumberFormat="1" applyFont="1" applyBorder="1" applyAlignment="1" applyProtection="1">
      <alignment horizontal="left"/>
      <protection locked="0"/>
    </xf>
    <xf numFmtId="0" fontId="33" fillId="0" borderId="0" xfId="0" applyFont="1" applyAlignment="1">
      <alignment horizontal="left" wrapText="1"/>
    </xf>
    <xf numFmtId="0" fontId="13" fillId="0" borderId="7" xfId="0" applyFont="1" applyBorder="1" applyAlignment="1">
      <alignment horizontal="left" wrapText="1"/>
    </xf>
    <xf numFmtId="0" fontId="13" fillId="0" borderId="0" xfId="0" applyFont="1"/>
    <xf numFmtId="0" fontId="13" fillId="0" borderId="7" xfId="0" applyFont="1" applyBorder="1"/>
    <xf numFmtId="0" fontId="33" fillId="0" borderId="0" xfId="0" applyFont="1" applyAlignment="1">
      <alignment horizontal="right" wrapText="1"/>
    </xf>
    <xf numFmtId="14" fontId="33" fillId="0" borderId="7" xfId="0" applyNumberFormat="1" applyFont="1" applyBorder="1" applyAlignment="1" applyProtection="1">
      <alignment horizontal="center"/>
      <protection locked="0"/>
    </xf>
    <xf numFmtId="0" fontId="13" fillId="0" borderId="8" xfId="0" applyFont="1" applyBorder="1"/>
    <xf numFmtId="0" fontId="33" fillId="0" borderId="8" xfId="0" applyFont="1" applyBorder="1" applyAlignment="1" applyProtection="1">
      <alignment horizontal="center"/>
      <protection locked="0"/>
    </xf>
    <xf numFmtId="0" fontId="5" fillId="0" borderId="0" xfId="0" applyFont="1"/>
    <xf numFmtId="0" fontId="4" fillId="0" borderId="0" xfId="0" applyFont="1"/>
    <xf numFmtId="0" fontId="7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right"/>
    </xf>
    <xf numFmtId="0" fontId="4" fillId="0" borderId="0" xfId="0" applyFont="1" applyAlignment="1" applyProtection="1">
      <alignment horizontal="left"/>
      <protection locked="0"/>
    </xf>
    <xf numFmtId="0" fontId="4" fillId="0" borderId="7" xfId="0" applyFont="1" applyBorder="1" applyProtection="1">
      <protection locked="0"/>
    </xf>
    <xf numFmtId="0" fontId="22" fillId="0" borderId="0" xfId="0" applyFont="1" applyAlignment="1">
      <alignment horizontal="right" vertical="center"/>
    </xf>
    <xf numFmtId="168" fontId="4" fillId="0" borderId="0" xfId="0" applyNumberFormat="1" applyFont="1" applyAlignment="1">
      <alignment horizontal="left"/>
    </xf>
    <xf numFmtId="168" fontId="5" fillId="0" borderId="0" xfId="0" applyNumberFormat="1" applyFont="1" applyAlignment="1">
      <alignment horizontal="left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0" fillId="0" borderId="0" xfId="0" applyAlignment="1">
      <alignment horizontal="left"/>
    </xf>
    <xf numFmtId="0" fontId="10" fillId="0" borderId="0" xfId="0" applyFont="1"/>
    <xf numFmtId="0" fontId="0" fillId="0" borderId="1" xfId="0" applyBorder="1"/>
    <xf numFmtId="0" fontId="0" fillId="0" borderId="3" xfId="0" applyBorder="1"/>
    <xf numFmtId="0" fontId="5" fillId="0" borderId="0" xfId="0" applyFont="1" applyAlignment="1">
      <alignment wrapText="1"/>
    </xf>
    <xf numFmtId="171" fontId="7" fillId="0" borderId="2" xfId="4" applyNumberFormat="1" applyFont="1" applyBorder="1" applyAlignment="1" applyProtection="1">
      <alignment horizontal="center"/>
      <protection locked="0"/>
    </xf>
    <xf numFmtId="0" fontId="6" fillId="0" borderId="0" xfId="0" applyFont="1"/>
    <xf numFmtId="0" fontId="6" fillId="0" borderId="0" xfId="0" applyFont="1" applyAlignment="1">
      <alignment horizontal="right"/>
    </xf>
    <xf numFmtId="0" fontId="0" fillId="0" borderId="15" xfId="0" applyBorder="1"/>
    <xf numFmtId="0" fontId="11" fillId="0" borderId="0" xfId="0" applyFont="1" applyAlignment="1">
      <alignment horizontal="left" vertical="center"/>
    </xf>
    <xf numFmtId="2" fontId="7" fillId="0" borderId="5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wrapText="1"/>
      <protection locked="0"/>
    </xf>
    <xf numFmtId="0" fontId="1" fillId="2" borderId="2" xfId="0" applyFont="1" applyFill="1" applyBorder="1" applyAlignment="1">
      <alignment horizontal="center" vertical="center"/>
    </xf>
    <xf numFmtId="0" fontId="0" fillId="4" borderId="0" xfId="0" applyFill="1"/>
    <xf numFmtId="0" fontId="0" fillId="3" borderId="0" xfId="0" applyFill="1"/>
    <xf numFmtId="0" fontId="6" fillId="0" borderId="18" xfId="0" applyFont="1" applyBorder="1"/>
    <xf numFmtId="0" fontId="6" fillId="0" borderId="19" xfId="0" applyFont="1" applyBorder="1"/>
    <xf numFmtId="0" fontId="5" fillId="0" borderId="20" xfId="0" applyFont="1" applyBorder="1" applyAlignment="1">
      <alignment vertical="center"/>
    </xf>
    <xf numFmtId="0" fontId="6" fillId="0" borderId="21" xfId="0" applyFont="1" applyBorder="1"/>
    <xf numFmtId="0" fontId="7" fillId="0" borderId="23" xfId="0" applyFont="1" applyBorder="1"/>
    <xf numFmtId="0" fontId="0" fillId="0" borderId="24" xfId="0" applyBorder="1"/>
    <xf numFmtId="0" fontId="0" fillId="0" borderId="8" xfId="0" applyBorder="1"/>
    <xf numFmtId="168" fontId="4" fillId="0" borderId="7" xfId="0" applyNumberFormat="1" applyFont="1" applyBorder="1" applyAlignment="1" applyProtection="1">
      <alignment horizontal="left"/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left" indent="1"/>
    </xf>
    <xf numFmtId="0" fontId="7" fillId="0" borderId="0" xfId="0" applyFont="1" applyAlignment="1">
      <alignment vertical="top" wrapText="1"/>
    </xf>
    <xf numFmtId="0" fontId="39" fillId="0" borderId="0" xfId="0" applyFont="1" applyAlignment="1">
      <alignment vertical="top" wrapText="1"/>
    </xf>
    <xf numFmtId="0" fontId="11" fillId="0" borderId="0" xfId="0" applyFont="1"/>
    <xf numFmtId="0" fontId="40" fillId="0" borderId="0" xfId="0" applyFont="1"/>
    <xf numFmtId="0" fontId="41" fillId="0" borderId="0" xfId="1" applyFont="1"/>
    <xf numFmtId="166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164" fontId="7" fillId="0" borderId="0" xfId="0" applyNumberFormat="1" applyFont="1" applyAlignment="1" applyProtection="1">
      <alignment horizontal="center"/>
      <protection locked="0"/>
    </xf>
    <xf numFmtId="2" fontId="7" fillId="0" borderId="0" xfId="0" applyNumberFormat="1" applyFont="1" applyAlignment="1" applyProtection="1">
      <alignment horizontal="center"/>
      <protection locked="0"/>
    </xf>
    <xf numFmtId="171" fontId="7" fillId="0" borderId="0" xfId="4" applyNumberFormat="1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shrinkToFit="1"/>
      <protection locked="0"/>
    </xf>
    <xf numFmtId="0" fontId="0" fillId="0" borderId="0" xfId="0" applyAlignment="1">
      <alignment shrinkToFit="1"/>
    </xf>
    <xf numFmtId="0" fontId="7" fillId="4" borderId="0" xfId="0" applyFont="1" applyFill="1"/>
    <xf numFmtId="0" fontId="7" fillId="4" borderId="0" xfId="0" applyFont="1" applyFill="1" applyAlignment="1">
      <alignment horizontal="left" indent="1"/>
    </xf>
    <xf numFmtId="0" fontId="1" fillId="0" borderId="0" xfId="0" applyFont="1" applyAlignment="1">
      <alignment horizontal="right" vertical="center" indent="1"/>
    </xf>
    <xf numFmtId="0" fontId="42" fillId="0" borderId="0" xfId="0" applyFont="1"/>
    <xf numFmtId="14" fontId="6" fillId="0" borderId="0" xfId="0" applyNumberFormat="1" applyFont="1" applyAlignment="1" applyProtection="1">
      <alignment horizontal="right"/>
      <protection locked="0"/>
    </xf>
    <xf numFmtId="0" fontId="7" fillId="0" borderId="0" xfId="0" applyFont="1" applyAlignment="1">
      <alignment horizontal="left" vertical="top" indent="2"/>
    </xf>
    <xf numFmtId="0" fontId="1" fillId="0" borderId="0" xfId="0" applyFont="1" applyAlignment="1">
      <alignment horizontal="right"/>
    </xf>
    <xf numFmtId="165" fontId="4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30" fillId="0" borderId="0" xfId="3"/>
    <xf numFmtId="49" fontId="4" fillId="0" borderId="7" xfId="0" quotePrefix="1" applyNumberFormat="1" applyFont="1" applyBorder="1" applyAlignment="1" applyProtection="1">
      <alignment horizontal="left" wrapText="1"/>
      <protection locked="0"/>
    </xf>
    <xf numFmtId="164" fontId="22" fillId="0" borderId="9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43" fillId="0" borderId="0" xfId="0" applyFont="1"/>
    <xf numFmtId="0" fontId="44" fillId="0" borderId="0" xfId="0" applyFont="1"/>
    <xf numFmtId="0" fontId="45" fillId="0" borderId="0" xfId="0" applyFont="1"/>
    <xf numFmtId="0" fontId="47" fillId="0" borderId="0" xfId="0" applyFont="1"/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wrapText="1"/>
    </xf>
    <xf numFmtId="0" fontId="6" fillId="3" borderId="0" xfId="0" applyFont="1" applyFill="1" applyAlignment="1">
      <alignment horizontal="left"/>
    </xf>
    <xf numFmtId="0" fontId="7" fillId="3" borderId="0" xfId="0" applyFont="1" applyFill="1"/>
    <xf numFmtId="0" fontId="7" fillId="3" borderId="0" xfId="0" applyFont="1" applyFill="1" applyAlignment="1">
      <alignment horizontal="left" indent="1"/>
    </xf>
    <xf numFmtId="0" fontId="6" fillId="3" borderId="0" xfId="0" applyFont="1" applyFill="1"/>
    <xf numFmtId="0" fontId="6" fillId="4" borderId="0" xfId="0" applyFont="1" applyFill="1"/>
    <xf numFmtId="0" fontId="6" fillId="0" borderId="1" xfId="0" applyFont="1" applyBorder="1"/>
    <xf numFmtId="0" fontId="45" fillId="0" borderId="8" xfId="0" applyFont="1" applyBorder="1"/>
    <xf numFmtId="0" fontId="6" fillId="0" borderId="0" xfId="0" applyFont="1" applyAlignment="1">
      <alignment horizontal="right" wrapText="1"/>
    </xf>
    <xf numFmtId="0" fontId="6" fillId="0" borderId="0" xfId="0" applyFont="1" applyAlignment="1" applyProtection="1">
      <alignment horizontal="right"/>
      <protection locked="0"/>
    </xf>
    <xf numFmtId="0" fontId="6" fillId="0" borderId="19" xfId="0" applyFont="1" applyBorder="1" applyAlignment="1">
      <alignment horizontal="right"/>
    </xf>
    <xf numFmtId="0" fontId="1" fillId="0" borderId="18" xfId="0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54" fillId="0" borderId="2" xfId="0" applyFont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right" vertical="center" wrapText="1"/>
    </xf>
    <xf numFmtId="0" fontId="13" fillId="0" borderId="0" xfId="0" applyFont="1" applyAlignment="1">
      <alignment horizontal="right"/>
    </xf>
    <xf numFmtId="0" fontId="5" fillId="0" borderId="0" xfId="0" applyFont="1" applyAlignment="1">
      <alignment horizontal="left" vertical="center" wrapText="1" indent="2"/>
    </xf>
    <xf numFmtId="0" fontId="3" fillId="0" borderId="0" xfId="0" applyFont="1" applyAlignment="1">
      <alignment horizontal="right"/>
    </xf>
    <xf numFmtId="169" fontId="33" fillId="0" borderId="0" xfId="0" applyNumberFormat="1" applyFont="1" applyAlignment="1" applyProtection="1">
      <alignment horizontal="left"/>
      <protection locked="0"/>
    </xf>
    <xf numFmtId="0" fontId="33" fillId="0" borderId="0" xfId="0" applyFont="1" applyAlignment="1" applyProtection="1">
      <alignment horizontal="center"/>
      <protection locked="0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0" fillId="0" borderId="0" xfId="0" applyAlignment="1">
      <alignment horizontal="left" indent="3"/>
    </xf>
    <xf numFmtId="169" fontId="5" fillId="0" borderId="0" xfId="0" applyNumberFormat="1" applyFont="1" applyAlignment="1">
      <alignment horizontal="right" wrapText="1"/>
    </xf>
    <xf numFmtId="169" fontId="5" fillId="0" borderId="0" xfId="0" applyNumberFormat="1" applyFont="1" applyAlignment="1">
      <alignment horizontal="left" vertical="center" wrapText="1"/>
    </xf>
    <xf numFmtId="0" fontId="0" fillId="0" borderId="25" xfId="0" applyBorder="1"/>
    <xf numFmtId="0" fontId="9" fillId="0" borderId="9" xfId="0" applyFont="1" applyBorder="1" applyAlignment="1">
      <alignment horizontal="center" wrapText="1"/>
    </xf>
    <xf numFmtId="0" fontId="9" fillId="0" borderId="25" xfId="0" applyFont="1" applyBorder="1" applyAlignment="1">
      <alignment wrapText="1"/>
    </xf>
    <xf numFmtId="0" fontId="6" fillId="0" borderId="19" xfId="0" applyFont="1" applyBorder="1" applyAlignment="1">
      <alignment horizontal="right" vertical="center"/>
    </xf>
    <xf numFmtId="167" fontId="5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166" fontId="5" fillId="0" borderId="0" xfId="0" applyNumberFormat="1" applyFont="1" applyAlignment="1" applyProtection="1">
      <alignment horizontal="center" vertical="center" wrapText="1"/>
      <protection locked="0"/>
    </xf>
    <xf numFmtId="0" fontId="24" fillId="0" borderId="0" xfId="0" applyFont="1" applyAlignment="1">
      <alignment horizontal="right" vertical="center"/>
    </xf>
    <xf numFmtId="0" fontId="5" fillId="0" borderId="0" xfId="0" applyFont="1" applyAlignment="1">
      <alignment horizontal="right" wrapText="1"/>
    </xf>
    <xf numFmtId="0" fontId="32" fillId="0" borderId="0" xfId="3" applyFont="1" applyBorder="1" applyAlignment="1" applyProtection="1">
      <alignment horizontal="left" indent="3"/>
    </xf>
    <xf numFmtId="0" fontId="7" fillId="3" borderId="0" xfId="0" applyFont="1" applyFill="1" applyAlignment="1">
      <alignment horizontal="left" indent="2"/>
    </xf>
    <xf numFmtId="0" fontId="6" fillId="0" borderId="5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4" fillId="0" borderId="8" xfId="0" applyFont="1" applyBorder="1" applyAlignment="1">
      <alignment horizontal="left" indent="2"/>
    </xf>
    <xf numFmtId="17" fontId="4" fillId="0" borderId="8" xfId="0" applyNumberFormat="1" applyFont="1" applyBorder="1" applyAlignment="1">
      <alignment horizontal="left" indent="2"/>
    </xf>
    <xf numFmtId="0" fontId="37" fillId="0" borderId="22" xfId="0" applyFont="1" applyBorder="1"/>
    <xf numFmtId="164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Border="1" applyProtection="1">
      <protection locked="0"/>
    </xf>
    <xf numFmtId="0" fontId="7" fillId="3" borderId="1" xfId="0" applyFont="1" applyFill="1" applyBorder="1" applyAlignment="1">
      <alignment horizontal="center" vertical="center" wrapText="1"/>
    </xf>
    <xf numFmtId="0" fontId="63" fillId="0" borderId="0" xfId="5" applyFill="1"/>
    <xf numFmtId="0" fontId="65" fillId="0" borderId="0" xfId="7" applyFill="1"/>
    <xf numFmtId="0" fontId="64" fillId="0" borderId="0" xfId="6" applyFill="1"/>
    <xf numFmtId="0" fontId="0" fillId="0" borderId="0" xfId="0" applyProtection="1">
      <protection locked="0"/>
    </xf>
    <xf numFmtId="0" fontId="9" fillId="0" borderId="0" xfId="0" applyFont="1" applyProtection="1"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6" fillId="0" borderId="19" xfId="0" applyFont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 shrinkToFit="1"/>
      <protection locked="0"/>
    </xf>
    <xf numFmtId="0" fontId="6" fillId="0" borderId="21" xfId="0" applyFont="1" applyBorder="1"/>
    <xf numFmtId="0" fontId="6" fillId="0" borderId="0" xfId="0" applyFont="1"/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2" fontId="7" fillId="4" borderId="10" xfId="0" applyNumberFormat="1" applyFont="1" applyFill="1" applyBorder="1" applyAlignment="1">
      <alignment horizontal="center" vertical="center" wrapText="1"/>
    </xf>
    <xf numFmtId="2" fontId="7" fillId="4" borderId="1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2" fontId="7" fillId="3" borderId="2" xfId="0" applyNumberFormat="1" applyFont="1" applyFill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left" wrapText="1"/>
      <protection locked="0"/>
    </xf>
    <xf numFmtId="0" fontId="7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9" fillId="0" borderId="2" xfId="0" applyFont="1" applyBorder="1" applyAlignment="1">
      <alignment horizontal="center" vertical="center" wrapText="1"/>
    </xf>
    <xf numFmtId="0" fontId="0" fillId="0" borderId="2" xfId="0" applyBorder="1"/>
    <xf numFmtId="0" fontId="9" fillId="0" borderId="2" xfId="0" applyFont="1" applyBorder="1" applyAlignment="1" applyProtection="1">
      <alignment horizontal="center" shrinkToFit="1"/>
      <protection locked="0"/>
    </xf>
    <xf numFmtId="0" fontId="0" fillId="0" borderId="2" xfId="0" applyBorder="1" applyAlignment="1" applyProtection="1">
      <alignment shrinkToFit="1"/>
      <protection locked="0"/>
    </xf>
    <xf numFmtId="0" fontId="60" fillId="0" borderId="13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7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7" xfId="0" applyFont="1" applyBorder="1" applyAlignment="1">
      <alignment horizontal="left" indent="1"/>
    </xf>
    <xf numFmtId="14" fontId="5" fillId="0" borderId="19" xfId="0" applyNumberFormat="1" applyFont="1" applyBorder="1" applyAlignment="1" applyProtection="1">
      <alignment vertical="center"/>
      <protection locked="0"/>
    </xf>
  </cellXfs>
  <cellStyles count="8">
    <cellStyle name="Bad" xfId="6" builtinId="27"/>
    <cellStyle name="Comma" xfId="4" builtinId="3"/>
    <cellStyle name="Good" xfId="5" builtinId="26"/>
    <cellStyle name="Hyperlink" xfId="3" builtinId="8"/>
    <cellStyle name="Neutral" xfId="7" builtinId="28"/>
    <cellStyle name="Normal" xfId="0" builtinId="0"/>
    <cellStyle name="Normal 2" xfId="1" xr:uid="{00000000-0005-0000-0000-000001000000}"/>
    <cellStyle name="Normal 3" xfId="2" xr:uid="{00000000-0005-0000-0000-000002000000}"/>
  </cellStyles>
  <dxfs count="3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rgb="FFC0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60000"/>
      </font>
      <fill>
        <patternFill>
          <bgColor theme="5" tint="0.39994506668294322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600"/>
      </font>
      <fill>
        <patternFill>
          <bgColor rgb="FFC6EFCE"/>
        </patternFill>
      </fill>
    </dxf>
    <dxf>
      <font>
        <color theme="9" tint="-0.499984740745262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760000"/>
      <color rgb="FFFFC7CE"/>
      <color rgb="FFFFEB9C"/>
      <color rgb="FFC6EFCE"/>
      <color rgb="FFFFCC66"/>
      <color rgb="FFCCFF99"/>
      <color rgb="FF006600"/>
      <color rgb="FFCCFFCC"/>
      <color rgb="FF99FF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46</xdr:row>
      <xdr:rowOff>190499</xdr:rowOff>
    </xdr:from>
    <xdr:to>
      <xdr:col>2</xdr:col>
      <xdr:colOff>605117</xdr:colOff>
      <xdr:row>48</xdr:row>
      <xdr:rowOff>80478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6301F36-AF45-4966-B1B2-4779EC649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853" y="9256058"/>
          <a:ext cx="1490382" cy="270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wp.dmce@odhsoha.oregon.go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BFD07-8C28-422F-AC1E-0CFD8FFA8348}">
  <dimension ref="A1:I50"/>
  <sheetViews>
    <sheetView showGridLines="0" view="pageLayout" topLeftCell="A31" zoomScale="85" zoomScaleNormal="100" zoomScalePageLayoutView="85" workbookViewId="0">
      <selection activeCell="H11" sqref="H11:H40"/>
    </sheetView>
  </sheetViews>
  <sheetFormatPr defaultRowHeight="12.75"/>
  <cols>
    <col min="1" max="1" width="12.28515625" customWidth="1"/>
    <col min="2" max="2" width="12.5703125" customWidth="1"/>
    <col min="4" max="4" width="21.28515625" customWidth="1"/>
    <col min="5" max="5" width="13.42578125" customWidth="1"/>
    <col min="6" max="6" width="5.42578125" customWidth="1"/>
    <col min="7" max="7" width="20.85546875" customWidth="1"/>
    <col min="8" max="8" width="7.5703125" customWidth="1"/>
    <col min="9" max="9" width="15.7109375" customWidth="1"/>
    <col min="10" max="10" width="20.7109375" customWidth="1"/>
    <col min="11" max="11" width="10.5703125" customWidth="1"/>
  </cols>
  <sheetData>
    <row r="1" spans="1:9" ht="17.25">
      <c r="A1" s="67" t="s">
        <v>76</v>
      </c>
      <c r="B1" s="68"/>
      <c r="C1" s="68"/>
      <c r="D1" s="68"/>
      <c r="E1" s="68"/>
      <c r="F1" s="37" t="s">
        <v>1</v>
      </c>
      <c r="G1" s="61" t="s">
        <v>132</v>
      </c>
      <c r="H1" s="172"/>
    </row>
    <row r="2" spans="1:9" ht="15.75" customHeight="1">
      <c r="B2" s="37" t="s">
        <v>84</v>
      </c>
      <c r="C2" s="206" t="s">
        <v>131</v>
      </c>
      <c r="D2" s="206"/>
      <c r="E2" s="80"/>
      <c r="F2" s="37" t="s">
        <v>43</v>
      </c>
      <c r="G2" s="91">
        <v>45748</v>
      </c>
      <c r="H2" s="177"/>
    </row>
    <row r="3" spans="1:9" ht="15.75">
      <c r="B3" s="37" t="s">
        <v>83</v>
      </c>
      <c r="C3" s="119" t="s">
        <v>133</v>
      </c>
      <c r="F3" s="59" t="s">
        <v>130</v>
      </c>
      <c r="G3" s="179">
        <v>20</v>
      </c>
      <c r="H3" s="178" t="s">
        <v>128</v>
      </c>
    </row>
    <row r="4" spans="1:9" ht="15.75">
      <c r="B4" s="37" t="s">
        <v>42</v>
      </c>
      <c r="C4" s="39"/>
      <c r="D4" s="42"/>
      <c r="E4" s="43"/>
      <c r="F4" s="59" t="s">
        <v>129</v>
      </c>
      <c r="G4" s="179">
        <v>19</v>
      </c>
      <c r="H4" s="178" t="s">
        <v>128</v>
      </c>
    </row>
    <row r="5" spans="1:9" ht="11.25" customHeight="1">
      <c r="B5" s="37"/>
      <c r="C5" s="42" t="s">
        <v>35</v>
      </c>
      <c r="D5" s="42"/>
      <c r="E5" s="43"/>
      <c r="F5" s="3"/>
      <c r="G5" s="16"/>
      <c r="H5" s="78"/>
    </row>
    <row r="6" spans="1:9" ht="15.75">
      <c r="A6" s="43"/>
      <c r="B6" s="43"/>
      <c r="C6" s="60"/>
      <c r="D6" s="42"/>
      <c r="E6" s="43"/>
      <c r="F6" s="3"/>
      <c r="G6" s="62" t="s">
        <v>105</v>
      </c>
      <c r="H6" s="213" t="s">
        <v>67</v>
      </c>
    </row>
    <row r="7" spans="1:9" ht="14.25" customHeight="1">
      <c r="D7" s="62" t="s">
        <v>68</v>
      </c>
      <c r="E7" s="81" t="s">
        <v>75</v>
      </c>
      <c r="F7" s="209" t="s">
        <v>81</v>
      </c>
      <c r="G7" s="210"/>
      <c r="H7" s="214"/>
    </row>
    <row r="8" spans="1:9">
      <c r="A8" s="3"/>
      <c r="B8" s="3"/>
      <c r="D8" s="120" t="s">
        <v>48</v>
      </c>
      <c r="E8" s="171">
        <v>0.5</v>
      </c>
      <c r="F8" s="211">
        <v>4</v>
      </c>
      <c r="G8" s="212"/>
      <c r="H8" s="214"/>
    </row>
    <row r="9" spans="1:9" ht="3" customHeight="1">
      <c r="A9" s="3"/>
      <c r="E9" s="154"/>
      <c r="G9" s="155"/>
      <c r="H9" s="156"/>
    </row>
    <row r="10" spans="1:9" ht="48.75" customHeight="1">
      <c r="A10" s="56" t="s">
        <v>120</v>
      </c>
      <c r="B10" s="173" t="s">
        <v>64</v>
      </c>
      <c r="C10" s="127" t="s">
        <v>85</v>
      </c>
      <c r="D10" s="121" t="s">
        <v>127</v>
      </c>
      <c r="E10" s="128" t="s">
        <v>44</v>
      </c>
      <c r="F10" s="207" t="s">
        <v>82</v>
      </c>
      <c r="G10" s="208"/>
      <c r="H10" s="57" t="s">
        <v>66</v>
      </c>
    </row>
    <row r="11" spans="1:9" ht="14.25" customHeight="1">
      <c r="A11" s="166">
        <v>1</v>
      </c>
      <c r="B11" s="10">
        <v>3.6999999999999998E-2</v>
      </c>
      <c r="C11" s="11">
        <v>3.6999999999999998E-2</v>
      </c>
      <c r="D11" s="10">
        <v>5.8999999999999997E-2</v>
      </c>
      <c r="E11" s="79">
        <v>0.28231099999999998</v>
      </c>
      <c r="F11" s="205">
        <v>4.49</v>
      </c>
      <c r="G11" s="205"/>
      <c r="H11" s="40" t="s">
        <v>137</v>
      </c>
      <c r="I11" s="174"/>
    </row>
    <row r="12" spans="1:9" ht="14.25" customHeight="1">
      <c r="A12" s="166">
        <v>2</v>
      </c>
      <c r="B12" s="10">
        <v>3.4000000000000002E-2</v>
      </c>
      <c r="C12" s="11">
        <v>3.4000000000000002E-2</v>
      </c>
      <c r="D12" s="10">
        <v>4.2999999999999997E-2</v>
      </c>
      <c r="E12" s="9">
        <v>0.24</v>
      </c>
      <c r="F12" s="205">
        <v>4.49</v>
      </c>
      <c r="G12" s="205"/>
      <c r="H12" s="40" t="s">
        <v>137</v>
      </c>
      <c r="I12" s="175"/>
    </row>
    <row r="13" spans="1:9" ht="14.25" customHeight="1">
      <c r="A13" s="166">
        <v>3</v>
      </c>
      <c r="B13" s="10">
        <v>3.5000000000000003E-2</v>
      </c>
      <c r="C13" s="11">
        <v>3.5000000000000003E-2</v>
      </c>
      <c r="D13" s="10">
        <v>4.3999999999999997E-2</v>
      </c>
      <c r="E13" s="9">
        <v>0.28000000000000003</v>
      </c>
      <c r="F13" s="205">
        <v>4.63</v>
      </c>
      <c r="G13" s="205"/>
      <c r="H13" s="40" t="s">
        <v>137</v>
      </c>
      <c r="I13" s="176"/>
    </row>
    <row r="14" spans="1:9" ht="14.25" customHeight="1">
      <c r="A14" s="166">
        <v>4</v>
      </c>
      <c r="B14" s="10">
        <v>4.1000000000000002E-2</v>
      </c>
      <c r="C14" s="11">
        <v>4.1000000000000002E-2</v>
      </c>
      <c r="D14" s="10">
        <v>0.06</v>
      </c>
      <c r="E14" s="9">
        <v>0.28000000000000003</v>
      </c>
      <c r="F14" s="205">
        <v>4.6500000000000004</v>
      </c>
      <c r="G14" s="205"/>
      <c r="H14" s="40" t="s">
        <v>137</v>
      </c>
    </row>
    <row r="15" spans="1:9" ht="14.25" customHeight="1">
      <c r="A15" s="166">
        <v>5</v>
      </c>
      <c r="B15" s="10">
        <v>3.4000000000000002E-2</v>
      </c>
      <c r="C15" s="11">
        <v>3.4000000000000002E-2</v>
      </c>
      <c r="D15" s="10">
        <v>0.05</v>
      </c>
      <c r="E15" s="9">
        <v>0.28000000000000003</v>
      </c>
      <c r="F15" s="205">
        <v>4.49</v>
      </c>
      <c r="G15" s="205"/>
      <c r="H15" s="40" t="s">
        <v>137</v>
      </c>
    </row>
    <row r="16" spans="1:9" ht="14.25" customHeight="1">
      <c r="A16" s="166">
        <v>6</v>
      </c>
      <c r="B16" s="10">
        <v>3.5000000000000003E-2</v>
      </c>
      <c r="C16" s="11">
        <v>3.5000000000000003E-2</v>
      </c>
      <c r="D16" s="10">
        <v>7.2999999999999995E-2</v>
      </c>
      <c r="E16" s="9">
        <v>0.28000000000000003</v>
      </c>
      <c r="F16" s="205">
        <v>4.49</v>
      </c>
      <c r="G16" s="205"/>
      <c r="H16" s="40" t="s">
        <v>137</v>
      </c>
    </row>
    <row r="17" spans="1:8" ht="14.25" customHeight="1">
      <c r="A17" s="166">
        <v>7</v>
      </c>
      <c r="B17" s="10">
        <v>4.7E-2</v>
      </c>
      <c r="C17" s="11">
        <v>4.7E-2</v>
      </c>
      <c r="D17" s="10">
        <v>6.4000000000000001E-2</v>
      </c>
      <c r="E17" s="9">
        <v>0.28000000000000003</v>
      </c>
      <c r="F17" s="205">
        <v>4.63</v>
      </c>
      <c r="G17" s="205"/>
      <c r="H17" s="40" t="s">
        <v>137</v>
      </c>
    </row>
    <row r="18" spans="1:8" ht="14.25" customHeight="1">
      <c r="A18" s="166">
        <v>8</v>
      </c>
      <c r="B18" s="10">
        <v>3.5000000000000003E-2</v>
      </c>
      <c r="C18" s="11">
        <v>3.5000000000000003E-2</v>
      </c>
      <c r="D18" s="10">
        <v>0.06</v>
      </c>
      <c r="E18" s="9">
        <v>0.28000000000000003</v>
      </c>
      <c r="F18" s="205">
        <v>4.6500000000000004</v>
      </c>
      <c r="G18" s="205"/>
      <c r="H18" s="40" t="s">
        <v>137</v>
      </c>
    </row>
    <row r="19" spans="1:8" ht="14.25" customHeight="1">
      <c r="A19" s="166">
        <v>9</v>
      </c>
      <c r="B19" s="10">
        <v>0.04</v>
      </c>
      <c r="C19" s="11">
        <v>0.04</v>
      </c>
      <c r="D19" s="10">
        <v>4.9000000000000002E-2</v>
      </c>
      <c r="E19" s="9">
        <v>0.24</v>
      </c>
      <c r="F19" s="205">
        <v>4.4000000000000004</v>
      </c>
      <c r="G19" s="205"/>
      <c r="H19" s="40" t="s">
        <v>137</v>
      </c>
    </row>
    <row r="20" spans="1:8" ht="14.25" customHeight="1">
      <c r="A20" s="166">
        <v>10</v>
      </c>
      <c r="B20" s="10">
        <v>0.04</v>
      </c>
      <c r="C20" s="11">
        <v>0.04</v>
      </c>
      <c r="D20" s="10">
        <v>0.05</v>
      </c>
      <c r="E20" s="9">
        <v>0.21</v>
      </c>
      <c r="F20" s="205">
        <v>4.49</v>
      </c>
      <c r="G20" s="205"/>
      <c r="H20" s="40" t="s">
        <v>137</v>
      </c>
    </row>
    <row r="21" spans="1:8" ht="14.25" customHeight="1">
      <c r="A21" s="166">
        <v>11</v>
      </c>
      <c r="B21" s="10">
        <v>3.7999999999999999E-2</v>
      </c>
      <c r="C21" s="11">
        <v>3.7999999999999999E-2</v>
      </c>
      <c r="D21" s="10">
        <v>4.7E-2</v>
      </c>
      <c r="E21" s="9">
        <v>0.2</v>
      </c>
      <c r="F21" s="205">
        <v>4.49</v>
      </c>
      <c r="G21" s="205"/>
      <c r="H21" s="40" t="s">
        <v>137</v>
      </c>
    </row>
    <row r="22" spans="1:8" ht="14.25" customHeight="1">
      <c r="A22" s="166">
        <v>12</v>
      </c>
      <c r="B22" s="10">
        <v>0.04</v>
      </c>
      <c r="C22" s="11">
        <v>0.04</v>
      </c>
      <c r="D22" s="10">
        <v>4.2000000000000003E-2</v>
      </c>
      <c r="E22" s="9">
        <v>0.21</v>
      </c>
      <c r="F22" s="205">
        <v>4.63</v>
      </c>
      <c r="G22" s="205"/>
      <c r="H22" s="40" t="s">
        <v>137</v>
      </c>
    </row>
    <row r="23" spans="1:8" ht="14.25" customHeight="1">
      <c r="A23" s="166">
        <v>13</v>
      </c>
      <c r="B23" s="10">
        <v>3.9E-2</v>
      </c>
      <c r="C23" s="11">
        <v>3.9E-2</v>
      </c>
      <c r="D23" s="10">
        <v>4.2000000000000003E-2</v>
      </c>
      <c r="E23" s="9">
        <v>0.21</v>
      </c>
      <c r="F23" s="205">
        <v>4.6500000000000004</v>
      </c>
      <c r="G23" s="205"/>
      <c r="H23" s="40" t="s">
        <v>137</v>
      </c>
    </row>
    <row r="24" spans="1:8" ht="14.25" customHeight="1">
      <c r="A24" s="166">
        <v>14</v>
      </c>
      <c r="B24" s="10">
        <v>0.04</v>
      </c>
      <c r="C24" s="11">
        <v>0.04</v>
      </c>
      <c r="D24" s="10">
        <v>4.2000000000000003E-2</v>
      </c>
      <c r="E24" s="9">
        <v>0.2</v>
      </c>
      <c r="F24" s="205">
        <v>4.7</v>
      </c>
      <c r="G24" s="205"/>
      <c r="H24" s="40" t="s">
        <v>137</v>
      </c>
    </row>
    <row r="25" spans="1:8" ht="14.25" customHeight="1">
      <c r="A25" s="166">
        <v>15</v>
      </c>
      <c r="B25" s="10">
        <v>4.2000000000000003E-2</v>
      </c>
      <c r="C25" s="11">
        <v>4.2000000000000003E-2</v>
      </c>
      <c r="D25" s="10">
        <v>0.06</v>
      </c>
      <c r="E25" s="9">
        <v>0.21</v>
      </c>
      <c r="F25" s="205">
        <v>4.66</v>
      </c>
      <c r="G25" s="205"/>
      <c r="H25" s="40" t="s">
        <v>137</v>
      </c>
    </row>
    <row r="26" spans="1:8" ht="14.25" customHeight="1">
      <c r="A26" s="166">
        <v>16</v>
      </c>
      <c r="B26" s="10">
        <v>4.1000000000000002E-2</v>
      </c>
      <c r="C26" s="11">
        <v>4.1000000000000002E-2</v>
      </c>
      <c r="D26" s="10">
        <v>4.9000000000000002E-2</v>
      </c>
      <c r="E26" s="9">
        <v>0.21</v>
      </c>
      <c r="F26" s="205">
        <v>4.6399999999999997</v>
      </c>
      <c r="G26" s="205"/>
      <c r="H26" s="40" t="s">
        <v>137</v>
      </c>
    </row>
    <row r="27" spans="1:8" ht="14.25" customHeight="1">
      <c r="A27" s="166">
        <v>17</v>
      </c>
      <c r="B27" s="10">
        <v>4.2999999999999997E-2</v>
      </c>
      <c r="C27" s="11">
        <v>4.2999999999999997E-2</v>
      </c>
      <c r="D27" s="10">
        <v>4.2999999999999997E-2</v>
      </c>
      <c r="E27" s="9">
        <v>0.21</v>
      </c>
      <c r="F27" s="205">
        <v>4.3899999999999997</v>
      </c>
      <c r="G27" s="205"/>
      <c r="H27" s="40" t="s">
        <v>137</v>
      </c>
    </row>
    <row r="28" spans="1:8" ht="14.25" customHeight="1">
      <c r="A28" s="166">
        <v>18</v>
      </c>
      <c r="B28" s="10">
        <v>4.9000000000000002E-2</v>
      </c>
      <c r="C28" s="11">
        <v>4.9000000000000002E-2</v>
      </c>
      <c r="D28" s="10">
        <v>4.7E-2</v>
      </c>
      <c r="E28" s="9">
        <v>0.21</v>
      </c>
      <c r="F28" s="205">
        <v>4.67</v>
      </c>
      <c r="G28" s="205"/>
      <c r="H28" s="40" t="s">
        <v>137</v>
      </c>
    </row>
    <row r="29" spans="1:8" ht="14.25" customHeight="1">
      <c r="A29" s="166">
        <v>19</v>
      </c>
      <c r="B29" s="10">
        <v>3.5000000000000003E-2</v>
      </c>
      <c r="C29" s="11">
        <v>3.5000000000000003E-2</v>
      </c>
      <c r="D29" s="10">
        <v>4.9000000000000002E-2</v>
      </c>
      <c r="E29" s="9">
        <v>0.21</v>
      </c>
      <c r="F29" s="205">
        <v>4.67</v>
      </c>
      <c r="G29" s="205"/>
      <c r="H29" s="40" t="s">
        <v>137</v>
      </c>
    </row>
    <row r="30" spans="1:8" ht="14.25" customHeight="1">
      <c r="A30" s="166">
        <v>20</v>
      </c>
      <c r="B30" s="10">
        <v>3.4000000000000002E-2</v>
      </c>
      <c r="C30" s="11">
        <v>3.4000000000000002E-2</v>
      </c>
      <c r="D30" s="10">
        <v>4.5999999999999999E-2</v>
      </c>
      <c r="E30" s="9">
        <v>0.2</v>
      </c>
      <c r="F30" s="205">
        <v>4.4400000000000004</v>
      </c>
      <c r="G30" s="205"/>
      <c r="H30" s="40" t="s">
        <v>137</v>
      </c>
    </row>
    <row r="31" spans="1:8" ht="14.25" customHeight="1">
      <c r="A31" s="166">
        <v>21</v>
      </c>
      <c r="B31" s="10">
        <v>3.4000000000000002E-2</v>
      </c>
      <c r="C31" s="11">
        <v>3.4000000000000002E-2</v>
      </c>
      <c r="D31" s="10">
        <v>4.7E-2</v>
      </c>
      <c r="E31" s="9">
        <v>0.21</v>
      </c>
      <c r="F31" s="205">
        <v>4.6500000000000004</v>
      </c>
      <c r="G31" s="205"/>
      <c r="H31" s="40" t="s">
        <v>137</v>
      </c>
    </row>
    <row r="32" spans="1:8" ht="14.25" customHeight="1">
      <c r="A32" s="166">
        <v>22</v>
      </c>
      <c r="B32" s="10">
        <v>3.4000000000000002E-2</v>
      </c>
      <c r="C32" s="11">
        <v>3.4000000000000002E-2</v>
      </c>
      <c r="D32" s="10">
        <v>4.7E-2</v>
      </c>
      <c r="E32" s="9">
        <v>0.19</v>
      </c>
      <c r="F32" s="205">
        <v>4.43</v>
      </c>
      <c r="G32" s="205"/>
      <c r="H32" s="40" t="s">
        <v>137</v>
      </c>
    </row>
    <row r="33" spans="1:8" ht="14.25" customHeight="1">
      <c r="A33" s="166">
        <v>23</v>
      </c>
      <c r="B33" s="10">
        <v>3.5999999999999997E-2</v>
      </c>
      <c r="C33" s="11">
        <v>3.5999999999999997E-2</v>
      </c>
      <c r="D33" s="10">
        <v>4.8000000000000001E-2</v>
      </c>
      <c r="E33" s="9">
        <v>0.2</v>
      </c>
      <c r="F33" s="205">
        <v>4.5</v>
      </c>
      <c r="G33" s="205"/>
      <c r="H33" s="40" t="s">
        <v>137</v>
      </c>
    </row>
    <row r="34" spans="1:8" ht="14.25" customHeight="1">
      <c r="A34" s="166">
        <v>24</v>
      </c>
      <c r="B34" s="10">
        <v>3.2000000000000001E-2</v>
      </c>
      <c r="C34" s="11">
        <v>3.2000000000000001E-2</v>
      </c>
      <c r="D34" s="10">
        <v>4.5999999999999999E-2</v>
      </c>
      <c r="E34" s="9">
        <v>0.21</v>
      </c>
      <c r="F34" s="205">
        <v>4.4800000000000004</v>
      </c>
      <c r="G34" s="205"/>
      <c r="H34" s="40" t="s">
        <v>137</v>
      </c>
    </row>
    <row r="35" spans="1:8" ht="14.25" customHeight="1">
      <c r="A35" s="166">
        <v>25</v>
      </c>
      <c r="B35" s="10">
        <v>3.1E-2</v>
      </c>
      <c r="C35" s="11">
        <v>3.1E-2</v>
      </c>
      <c r="D35" s="10">
        <v>5.2999999999999999E-2</v>
      </c>
      <c r="E35" s="9">
        <v>0.21</v>
      </c>
      <c r="F35" s="205">
        <v>4.7</v>
      </c>
      <c r="G35" s="205"/>
      <c r="H35" s="40" t="s">
        <v>137</v>
      </c>
    </row>
    <row r="36" spans="1:8" ht="14.25" customHeight="1">
      <c r="A36" s="166">
        <v>26</v>
      </c>
      <c r="B36" s="10">
        <v>3.3000000000000002E-2</v>
      </c>
      <c r="C36" s="11">
        <v>3.3000000000000002E-2</v>
      </c>
      <c r="D36" s="10">
        <v>5.1999999999999998E-2</v>
      </c>
      <c r="E36" s="9">
        <v>0.19</v>
      </c>
      <c r="F36" s="205">
        <v>4.47</v>
      </c>
      <c r="G36" s="205"/>
      <c r="H36" s="40" t="s">
        <v>137</v>
      </c>
    </row>
    <row r="37" spans="1:8" ht="14.25" customHeight="1">
      <c r="A37" s="166">
        <v>27</v>
      </c>
      <c r="B37" s="10">
        <v>3.1E-2</v>
      </c>
      <c r="C37" s="11">
        <v>3.1E-2</v>
      </c>
      <c r="D37" s="10">
        <v>7.0999999999999994E-2</v>
      </c>
      <c r="E37" s="9">
        <v>0.2</v>
      </c>
      <c r="F37" s="205">
        <v>4.5</v>
      </c>
      <c r="G37" s="205"/>
      <c r="H37" s="40" t="s">
        <v>137</v>
      </c>
    </row>
    <row r="38" spans="1:8" ht="14.25" customHeight="1">
      <c r="A38" s="166">
        <v>28</v>
      </c>
      <c r="B38" s="10">
        <v>3.2000000000000001E-2</v>
      </c>
      <c r="C38" s="11">
        <v>3.2000000000000001E-2</v>
      </c>
      <c r="D38" s="10">
        <v>3.7999999999999999E-2</v>
      </c>
      <c r="E38" s="9">
        <v>0.2</v>
      </c>
      <c r="F38" s="205">
        <v>4.4000000000000004</v>
      </c>
      <c r="G38" s="205"/>
      <c r="H38" s="40" t="s">
        <v>137</v>
      </c>
    </row>
    <row r="39" spans="1:8" ht="14.25" customHeight="1">
      <c r="A39" s="166">
        <v>29</v>
      </c>
      <c r="B39" s="10">
        <v>0.03</v>
      </c>
      <c r="C39" s="11">
        <v>0.03</v>
      </c>
      <c r="D39" s="10">
        <v>6.0999999999999999E-2</v>
      </c>
      <c r="E39" s="9">
        <v>0.19</v>
      </c>
      <c r="F39" s="205">
        <v>4.4000000000000004</v>
      </c>
      <c r="G39" s="205"/>
      <c r="H39" s="40" t="s">
        <v>137</v>
      </c>
    </row>
    <row r="40" spans="1:8" ht="14.25" customHeight="1">
      <c r="A40" s="166">
        <v>30</v>
      </c>
      <c r="B40" s="10">
        <v>3.2000000000000001E-2</v>
      </c>
      <c r="C40" s="11">
        <v>3.2000000000000001E-2</v>
      </c>
      <c r="D40" s="10">
        <v>3.3000000000000002E-2</v>
      </c>
      <c r="E40" s="9">
        <v>0.2</v>
      </c>
      <c r="F40" s="205">
        <v>4.4000000000000004</v>
      </c>
      <c r="G40" s="205"/>
      <c r="H40" s="40" t="s">
        <v>137</v>
      </c>
    </row>
    <row r="41" spans="1:8" ht="14.25" customHeight="1">
      <c r="A41" s="166">
        <v>31</v>
      </c>
      <c r="B41" s="10"/>
      <c r="C41" s="11"/>
      <c r="D41" s="10"/>
      <c r="E41" s="9"/>
      <c r="F41" s="205"/>
      <c r="G41" s="205"/>
      <c r="H41" s="40"/>
    </row>
    <row r="42" spans="1:8" ht="15.75">
      <c r="A42" s="202" t="s">
        <v>29</v>
      </c>
      <c r="B42" s="203"/>
      <c r="C42" s="203"/>
      <c r="D42" s="203"/>
      <c r="E42" s="203"/>
      <c r="F42" s="203"/>
      <c r="G42" s="203"/>
      <c r="H42" s="204"/>
    </row>
    <row r="43" spans="1:8" ht="45" customHeight="1">
      <c r="A43" s="191" t="s">
        <v>47</v>
      </c>
      <c r="B43" s="192"/>
      <c r="C43" s="193" t="s">
        <v>46</v>
      </c>
      <c r="D43" s="193"/>
      <c r="E43" s="191" t="s">
        <v>65</v>
      </c>
      <c r="F43" s="193"/>
      <c r="G43" s="122" t="s">
        <v>115</v>
      </c>
      <c r="H43" s="92" t="s">
        <v>22</v>
      </c>
    </row>
    <row r="44" spans="1:8" ht="15" customHeight="1">
      <c r="A44" s="198" t="str">
        <f>IF(COUNTIF(B11:B41,"")=31,"",IF(_xlfn.PERCENTILE.INC(B11:B41,0.95)&lt;=1,"Yes","No"))</f>
        <v>Yes</v>
      </c>
      <c r="B44" s="199"/>
      <c r="C44" s="197" t="str">
        <f>IF(COUNTIF(B11:B41,"")=31,"",IF(MAX(B11:B41)&lt;=5,"Yes","No"))</f>
        <v>Yes</v>
      </c>
      <c r="D44" s="197"/>
      <c r="E44" s="196" t="str">
        <f>IF(MAX(D11:D41)=0,"",IF(MAX(D11:D41)&gt;0.15,"No","Yes"))</f>
        <v>Yes</v>
      </c>
      <c r="F44" s="197"/>
      <c r="G44" s="165" t="str">
        <f>IF(COUNTBLANK(E46:H46)=4,"",IF(OR(E46="No",G46="No"),"No","Yes"))</f>
        <v>Yes</v>
      </c>
      <c r="H44" s="93" t="str">
        <f>IF(COUNTIF(H11:H41,"")=31,"",(IF(COUNTIF(H11:H41,"N")&gt;=1,"No","Yes")))</f>
        <v>Yes</v>
      </c>
    </row>
    <row r="45" spans="1:8" ht="15" customHeight="1">
      <c r="A45" s="191" t="s">
        <v>50</v>
      </c>
      <c r="B45" s="192"/>
      <c r="C45" s="200" t="s">
        <v>49</v>
      </c>
      <c r="D45" s="201"/>
      <c r="E45" s="185" t="s">
        <v>125</v>
      </c>
      <c r="F45" s="186"/>
      <c r="G45" s="185" t="s">
        <v>28</v>
      </c>
      <c r="H45" s="186"/>
    </row>
    <row r="46" spans="1:8" ht="15" customHeight="1" thickBot="1">
      <c r="A46" s="194" t="str">
        <f>IF(COUNTBLANK('pg 2'!H8:H38)=31,"",IF(COUNTIF('pg 2'!H8:H38,"NO")&gt;0,"No","Yes"))</f>
        <v>Yes</v>
      </c>
      <c r="B46" s="195"/>
      <c r="C46" s="189" t="str">
        <f>IF((COUNTBLANK('pg 2'!B8:B38))=31,"",IF(IF(MIN('pg 2'!B8:B38)=0,"",MIN('pg 2'!B8:B38))&lt;0.2,"No","Yes"))</f>
        <v>Yes</v>
      </c>
      <c r="D46" s="190"/>
      <c r="E46" s="187" t="str">
        <f>IF((COUNTBLANK(E11:E41))=31,"",IF((MAX(E11:E41)&lt;=E8),"Yes","No"))</f>
        <v>Yes</v>
      </c>
      <c r="F46" s="188"/>
      <c r="G46" s="187" t="str">
        <f>IF((COUNTBLANK(F11:G41))=62,"",IF((MIN(F11:G41)&lt;F8),"No","Yes"))</f>
        <v>Yes</v>
      </c>
      <c r="H46" s="188"/>
    </row>
    <row r="47" spans="1:8" ht="15">
      <c r="A47" s="84" t="s">
        <v>2</v>
      </c>
      <c r="B47" s="85"/>
      <c r="C47" s="180" t="s">
        <v>136</v>
      </c>
      <c r="D47" s="180"/>
      <c r="E47" s="138"/>
      <c r="F47" s="157" t="s">
        <v>4</v>
      </c>
      <c r="G47" s="229">
        <v>45785</v>
      </c>
      <c r="H47" s="86"/>
    </row>
    <row r="48" spans="1:8" ht="15">
      <c r="A48" s="87" t="s">
        <v>3</v>
      </c>
      <c r="B48" s="75"/>
      <c r="C48" s="181"/>
      <c r="D48" s="181"/>
      <c r="E48" s="76"/>
      <c r="F48" s="76" t="s">
        <v>33</v>
      </c>
      <c r="G48" s="112" t="s">
        <v>134</v>
      </c>
      <c r="H48" s="89"/>
    </row>
    <row r="49" spans="1:8" ht="15.75" thickBot="1">
      <c r="A49" s="183" t="s">
        <v>102</v>
      </c>
      <c r="B49" s="184"/>
      <c r="C49" s="182"/>
      <c r="D49" s="182"/>
      <c r="E49" s="136"/>
      <c r="F49" s="76" t="s">
        <v>21</v>
      </c>
      <c r="G49" s="137" t="s">
        <v>135</v>
      </c>
      <c r="H49" s="88"/>
    </row>
    <row r="50" spans="1:8" ht="12" customHeight="1" thickBot="1">
      <c r="A50" s="169"/>
      <c r="B50" s="77"/>
      <c r="C50" s="77"/>
      <c r="D50" s="77"/>
      <c r="E50" s="77"/>
      <c r="F50" s="77"/>
      <c r="G50" s="77"/>
      <c r="H50" s="139" t="s">
        <v>55</v>
      </c>
    </row>
  </sheetData>
  <mergeCells count="55">
    <mergeCell ref="F24:G24"/>
    <mergeCell ref="F25:G25"/>
    <mergeCell ref="H6:H8"/>
    <mergeCell ref="F36:G36"/>
    <mergeCell ref="F26:G26"/>
    <mergeCell ref="F27:G27"/>
    <mergeCell ref="F28:G28"/>
    <mergeCell ref="F29:G29"/>
    <mergeCell ref="F41:G41"/>
    <mergeCell ref="F30:G30"/>
    <mergeCell ref="F31:G31"/>
    <mergeCell ref="F32:G32"/>
    <mergeCell ref="F33:G33"/>
    <mergeCell ref="F34:G34"/>
    <mergeCell ref="C2:D2"/>
    <mergeCell ref="F10:G10"/>
    <mergeCell ref="F13:G13"/>
    <mergeCell ref="F11:G11"/>
    <mergeCell ref="F12:G12"/>
    <mergeCell ref="F7:G7"/>
    <mergeCell ref="F8:G8"/>
    <mergeCell ref="A42:H42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37:G37"/>
    <mergeCell ref="F35:G35"/>
    <mergeCell ref="F38:G38"/>
    <mergeCell ref="F39:G39"/>
    <mergeCell ref="F40:G40"/>
    <mergeCell ref="A43:B43"/>
    <mergeCell ref="C43:D43"/>
    <mergeCell ref="E43:F43"/>
    <mergeCell ref="A45:B45"/>
    <mergeCell ref="A46:B46"/>
    <mergeCell ref="E44:F44"/>
    <mergeCell ref="A44:B44"/>
    <mergeCell ref="C44:D44"/>
    <mergeCell ref="C45:D45"/>
    <mergeCell ref="E45:F45"/>
    <mergeCell ref="C47:D47"/>
    <mergeCell ref="C48:D48"/>
    <mergeCell ref="C49:D49"/>
    <mergeCell ref="A49:B49"/>
    <mergeCell ref="G45:H45"/>
    <mergeCell ref="E46:F46"/>
    <mergeCell ref="G46:H46"/>
    <mergeCell ref="C46:D46"/>
  </mergeCells>
  <conditionalFormatting sqref="A44 C44 E44 G44 A46:C46 E46 G46">
    <cfRule type="cellIs" dxfId="34" priority="24" operator="equal">
      <formula>"Yes"</formula>
    </cfRule>
    <cfRule type="cellIs" dxfId="33" priority="27" operator="equal">
      <formula>"No"</formula>
    </cfRule>
  </conditionalFormatting>
  <conditionalFormatting sqref="B11:B41 D11:D41">
    <cfRule type="cellIs" dxfId="32" priority="12" operator="between">
      <formula>0.0001</formula>
      <formula>0.15</formula>
    </cfRule>
    <cfRule type="cellIs" dxfId="31" priority="16" operator="between">
      <formula>0.151</formula>
      <formula>1.49</formula>
    </cfRule>
    <cfRule type="cellIs" dxfId="30" priority="19" operator="between">
      <formula>1.5</formula>
      <formula>5.49</formula>
    </cfRule>
    <cfRule type="cellIs" dxfId="29" priority="20" operator="greaterThan">
      <formula>5.49</formula>
    </cfRule>
  </conditionalFormatting>
  <conditionalFormatting sqref="C11:C41">
    <cfRule type="cellIs" dxfId="28" priority="2" operator="greaterThan">
      <formula>0.15</formula>
    </cfRule>
    <cfRule type="cellIs" dxfId="27" priority="3" operator="between">
      <formula>0.051</formula>
      <formula>0.15</formula>
    </cfRule>
    <cfRule type="cellIs" dxfId="26" priority="4" operator="between">
      <formula>0.0001</formula>
      <formula>0.05</formula>
    </cfRule>
  </conditionalFormatting>
  <conditionalFormatting sqref="E11:E41">
    <cfRule type="cellIs" dxfId="25" priority="76" operator="greaterThan">
      <formula>$E$8</formula>
    </cfRule>
    <cfRule type="cellIs" dxfId="24" priority="77" operator="between">
      <formula>0.0001</formula>
      <formula>"$I$5"</formula>
    </cfRule>
  </conditionalFormatting>
  <conditionalFormatting sqref="F11:F41">
    <cfRule type="cellIs" dxfId="23" priority="78" operator="greaterThanOrEqual">
      <formula>$F$8</formula>
    </cfRule>
    <cfRule type="cellIs" dxfId="22" priority="79" operator="between">
      <formula>$F$8-0.001</formula>
      <formula>0.001</formula>
    </cfRule>
  </conditionalFormatting>
  <conditionalFormatting sqref="F11:G41">
    <cfRule type="containsBlanks" dxfId="21" priority="75" stopIfTrue="1">
      <formula>LEN(TRIM(F11))=0</formula>
    </cfRule>
  </conditionalFormatting>
  <conditionalFormatting sqref="G3">
    <cfRule type="cellIs" dxfId="20" priority="1" operator="lessThan">
      <formula>$G$4</formula>
    </cfRule>
  </conditionalFormatting>
  <conditionalFormatting sqref="H11:H41">
    <cfRule type="cellIs" dxfId="19" priority="6" stopIfTrue="1" operator="equal">
      <formula>"Y"</formula>
    </cfRule>
    <cfRule type="cellIs" dxfId="18" priority="7" stopIfTrue="1" operator="equal">
      <formula>"OFF"</formula>
    </cfRule>
    <cfRule type="cellIs" dxfId="17" priority="8" stopIfTrue="1" operator="equal">
      <formula>"N"</formula>
    </cfRule>
    <cfRule type="cellIs" dxfId="16" priority="17" operator="notEqual">
      <formula>"Y"</formula>
    </cfRule>
  </conditionalFormatting>
  <conditionalFormatting sqref="H44">
    <cfRule type="containsText" dxfId="15" priority="22" operator="containsText" text="Y">
      <formula>NOT(ISERROR(SEARCH("Y",H44)))</formula>
    </cfRule>
    <cfRule type="containsText" dxfId="14" priority="25" operator="containsText" text="N">
      <formula>NOT(ISERROR(SEARCH("N",H44)))</formula>
    </cfRule>
  </conditionalFormatting>
  <pageMargins left="0.7" right="0.7" top="0.75" bottom="0.75" header="0.3" footer="0.3"/>
  <pageSetup scale="90" orientation="portrait" horizontalDpi="300" verticalDpi="300" r:id="rId1"/>
  <headerFooter>
    <oddHeader>&amp;C&amp;"Arial,Bold"&amp;16&amp;K0070C0OHA - DWS</oddHeader>
    <oddFooter xml:space="preserve">&amp;L&amp;"Arial,Italic"&amp;8 ♣  Used for optimization purposes only.&amp;R&amp;8Revised 7/31/2023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6DCFA-9C01-4F18-898B-CE9D1FF84245}">
  <dimension ref="A1:K47"/>
  <sheetViews>
    <sheetView showGridLines="0" tabSelected="1" view="pageLayout" topLeftCell="A3" zoomScaleNormal="100" workbookViewId="0">
      <selection activeCell="J8" sqref="J8:K8"/>
    </sheetView>
  </sheetViews>
  <sheetFormatPr defaultRowHeight="12.75"/>
  <cols>
    <col min="1" max="1" width="9.7109375" customWidth="1"/>
    <col min="2" max="2" width="14.28515625" customWidth="1"/>
    <col min="6" max="6" width="6" customWidth="1"/>
    <col min="9" max="9" width="12.85546875" customWidth="1"/>
    <col min="11" max="11" width="4.28515625" customWidth="1"/>
  </cols>
  <sheetData>
    <row r="1" spans="1:11" ht="17.25">
      <c r="A1" s="65" t="s">
        <v>103</v>
      </c>
      <c r="B1" s="66"/>
      <c r="C1" s="66"/>
      <c r="D1" s="66"/>
      <c r="E1" s="66"/>
      <c r="F1" s="66"/>
      <c r="G1" s="66"/>
      <c r="H1" s="69"/>
      <c r="I1" s="63"/>
      <c r="J1" s="64"/>
      <c r="K1" s="114"/>
    </row>
    <row r="2" spans="1:11" ht="17.25">
      <c r="A2" s="65"/>
      <c r="B2" s="66"/>
      <c r="C2" s="66"/>
      <c r="D2" s="66"/>
      <c r="E2" s="66"/>
      <c r="F2" s="66"/>
      <c r="G2" s="66"/>
      <c r="H2" s="69"/>
      <c r="I2" s="63"/>
      <c r="J2" s="64"/>
      <c r="K2" s="114"/>
    </row>
    <row r="3" spans="1:11" ht="15.75">
      <c r="B3" s="37" t="s">
        <v>5</v>
      </c>
      <c r="C3" s="215" t="str">
        <f>IF('pg 1'!C2="","",'pg 1'!C2)</f>
        <v>City of Warrenton</v>
      </c>
      <c r="D3" s="215"/>
      <c r="E3" s="215"/>
      <c r="F3" s="215"/>
      <c r="G3" s="215"/>
      <c r="H3" s="38"/>
      <c r="J3" s="23"/>
    </row>
    <row r="4" spans="1:11" ht="24.75" customHeight="1">
      <c r="B4" s="37" t="s">
        <v>36</v>
      </c>
      <c r="C4" s="216" t="str">
        <f>IF('pg 1'!C3="","",'pg 1'!C3)</f>
        <v>00932</v>
      </c>
      <c r="D4" s="216"/>
      <c r="E4" s="38"/>
      <c r="F4" s="38"/>
      <c r="G4" s="38"/>
      <c r="H4" s="8"/>
      <c r="I4" s="170">
        <v>0.5</v>
      </c>
      <c r="J4" s="221" t="s">
        <v>101</v>
      </c>
      <c r="K4" s="222"/>
    </row>
    <row r="5" spans="1:11" ht="25.5" customHeight="1">
      <c r="B5" s="37" t="s">
        <v>34</v>
      </c>
      <c r="C5" s="216" t="str">
        <f>IF('pg 1'!C4="","",'pg 1'!C4)</f>
        <v/>
      </c>
      <c r="D5" s="216"/>
      <c r="E5" s="38"/>
      <c r="F5" s="38"/>
      <c r="G5" s="38"/>
      <c r="H5" s="8"/>
      <c r="I5" s="14"/>
      <c r="J5" s="223" t="s">
        <v>45</v>
      </c>
      <c r="K5" s="223"/>
    </row>
    <row r="6" spans="1:11" ht="7.5" customHeight="1">
      <c r="A6" s="2"/>
      <c r="I6" s="58"/>
    </row>
    <row r="7" spans="1:11" ht="65.25">
      <c r="A7" s="34" t="s">
        <v>120</v>
      </c>
      <c r="B7" s="35" t="s">
        <v>86</v>
      </c>
      <c r="C7" s="57" t="s">
        <v>24</v>
      </c>
      <c r="D7" s="57" t="s">
        <v>31</v>
      </c>
      <c r="E7" s="57" t="s">
        <v>25</v>
      </c>
      <c r="F7" s="57" t="s">
        <v>0</v>
      </c>
      <c r="G7" s="57" t="s">
        <v>26</v>
      </c>
      <c r="H7" s="57" t="s">
        <v>114</v>
      </c>
      <c r="I7" s="57" t="s">
        <v>27</v>
      </c>
      <c r="J7" s="217" t="s">
        <v>32</v>
      </c>
      <c r="K7" s="218"/>
    </row>
    <row r="8" spans="1:11" ht="15">
      <c r="A8" s="166">
        <v>1</v>
      </c>
      <c r="B8" s="10">
        <v>1.072028</v>
      </c>
      <c r="C8" s="11">
        <v>321.79916901239875</v>
      </c>
      <c r="D8" s="1">
        <f>IF(B8="","",B8*C8)</f>
        <v>344.97771955802381</v>
      </c>
      <c r="E8" s="12">
        <v>8.0115990000000004</v>
      </c>
      <c r="F8" s="9">
        <v>6.9423159999999999</v>
      </c>
      <c r="G8" s="1">
        <f>IF(B8="","",IF(E8&lt;12.5,(0.353*$I$4)*(12.006+EXP(2.46-0.073*E8+0.125*B8+0.389*F8)),(0.361*$I$4)*(-2.261+EXP(2.69-0.065*E8+0.111*B8+0.361*F8))))</f>
        <v>21.71423266615243</v>
      </c>
      <c r="H8" s="13" t="str">
        <f t="shared" ref="H8" si="0">IF(D8="","",IF(D8&gt;=G8,"YES","NO"))</f>
        <v>YES</v>
      </c>
      <c r="I8" s="74">
        <v>820.38745100000006</v>
      </c>
      <c r="J8" s="219"/>
      <c r="K8" s="220"/>
    </row>
    <row r="9" spans="1:11" ht="15">
      <c r="A9" s="166">
        <v>2</v>
      </c>
      <c r="B9" s="10">
        <v>1.065161</v>
      </c>
      <c r="C9" s="11">
        <v>320.72531466211802</v>
      </c>
      <c r="D9" s="1">
        <f t="shared" ref="D9:D38" si="1">IF(B9="","",B9*C9)</f>
        <v>341.6240968908163</v>
      </c>
      <c r="E9" s="12">
        <v>7.9314819999999999</v>
      </c>
      <c r="F9" s="9">
        <v>7.0801160000000003</v>
      </c>
      <c r="G9" s="1">
        <f t="shared" ref="G9:G38" si="2">IF(B9="","",IF(E9&lt;12.5,(0.353*$I$4)*(12.006+EXP(2.46-0.073*E9+0.125*B9+0.389*F9)),(0.361*$I$4)*(-2.261+EXP(2.69-0.065*E9+0.111*B9+0.361*F9))))</f>
        <v>22.896704234114132</v>
      </c>
      <c r="H9" s="13" t="str">
        <f t="shared" ref="H9:H38" si="3">IF(D9="","",IF(D9&gt;=G9,"YES","NO"))</f>
        <v>YES</v>
      </c>
      <c r="I9" s="74">
        <v>823.134277</v>
      </c>
      <c r="J9" s="219"/>
      <c r="K9" s="220"/>
    </row>
    <row r="10" spans="1:11" ht="15">
      <c r="A10" s="166">
        <v>3</v>
      </c>
      <c r="B10" s="10">
        <v>1.188768</v>
      </c>
      <c r="C10" s="11">
        <v>305.43645160109406</v>
      </c>
      <c r="D10" s="1">
        <f t="shared" si="1"/>
        <v>363.09307969692941</v>
      </c>
      <c r="E10" s="12">
        <v>7.9314819999999999</v>
      </c>
      <c r="F10" s="9">
        <v>7.1602319999999997</v>
      </c>
      <c r="G10" s="1">
        <f t="shared" si="2"/>
        <v>23.888205287571029</v>
      </c>
      <c r="H10" s="13" t="str">
        <f t="shared" si="3"/>
        <v>YES</v>
      </c>
      <c r="I10" s="74">
        <v>864.33691399999998</v>
      </c>
      <c r="J10" s="219"/>
      <c r="K10" s="220"/>
    </row>
    <row r="11" spans="1:11" ht="15">
      <c r="A11" s="166">
        <v>4</v>
      </c>
      <c r="B11" s="10">
        <v>1.168167</v>
      </c>
      <c r="C11" s="11">
        <v>309.36909938866569</v>
      </c>
      <c r="D11" s="1">
        <f t="shared" si="1"/>
        <v>361.39477272555939</v>
      </c>
      <c r="E11" s="12">
        <v>8.3282469999999993</v>
      </c>
      <c r="F11" s="9">
        <v>7.1207079999999996</v>
      </c>
      <c r="G11" s="1">
        <f t="shared" si="2"/>
        <v>22.890517427202823</v>
      </c>
      <c r="H11" s="13" t="str">
        <f t="shared" si="3"/>
        <v>YES</v>
      </c>
      <c r="I11" s="74">
        <v>853.34960899999999</v>
      </c>
      <c r="J11" s="219"/>
      <c r="K11" s="220"/>
    </row>
    <row r="12" spans="1:11" ht="15">
      <c r="A12" s="166">
        <v>5</v>
      </c>
      <c r="B12" s="10">
        <v>1.133832</v>
      </c>
      <c r="C12" s="11">
        <v>305.43645160109406</v>
      </c>
      <c r="D12" s="1">
        <f t="shared" si="1"/>
        <v>346.31362279177165</v>
      </c>
      <c r="E12" s="12">
        <v>8.4884780000000006</v>
      </c>
      <c r="F12" s="9">
        <v>7.1666410000000003</v>
      </c>
      <c r="G12" s="1">
        <f t="shared" si="2"/>
        <v>22.929587830141106</v>
      </c>
      <c r="H12" s="13" t="str">
        <f t="shared" si="3"/>
        <v>YES</v>
      </c>
      <c r="I12" s="74">
        <v>864.33691399999998</v>
      </c>
      <c r="J12" s="219"/>
      <c r="K12" s="220"/>
    </row>
    <row r="13" spans="1:11" ht="15">
      <c r="A13" s="166">
        <v>6</v>
      </c>
      <c r="B13" s="10">
        <v>1.0788949999999999</v>
      </c>
      <c r="C13" s="11">
        <v>314.77297272979735</v>
      </c>
      <c r="D13" s="1">
        <f t="shared" si="1"/>
        <v>339.6069864133147</v>
      </c>
      <c r="E13" s="12">
        <v>9.3010830000000002</v>
      </c>
      <c r="F13" s="9">
        <v>7.152755</v>
      </c>
      <c r="G13" s="1">
        <f t="shared" si="2"/>
        <v>21.49186070453538</v>
      </c>
      <c r="H13" s="13" t="str">
        <f t="shared" si="3"/>
        <v>YES</v>
      </c>
      <c r="I13" s="74">
        <v>838.69970699999999</v>
      </c>
      <c r="J13" s="219"/>
      <c r="K13" s="220"/>
    </row>
    <row r="14" spans="1:11" ht="15">
      <c r="A14" s="166">
        <v>7</v>
      </c>
      <c r="B14" s="10">
        <v>1.030826</v>
      </c>
      <c r="C14" s="11">
        <v>312.7962085308057</v>
      </c>
      <c r="D14" s="1">
        <f t="shared" si="1"/>
        <v>322.43846445497633</v>
      </c>
      <c r="E14" s="12">
        <v>8.961544</v>
      </c>
      <c r="F14" s="9">
        <v>7.0534109999999997</v>
      </c>
      <c r="G14" s="1">
        <f t="shared" si="2"/>
        <v>21.110777474628541</v>
      </c>
      <c r="H14" s="13" t="str">
        <f t="shared" si="3"/>
        <v>YES</v>
      </c>
      <c r="I14" s="74">
        <v>844</v>
      </c>
      <c r="J14" s="219"/>
      <c r="K14" s="220"/>
    </row>
    <row r="15" spans="1:11" ht="15">
      <c r="A15" s="166">
        <v>8</v>
      </c>
      <c r="B15" s="10">
        <v>1.037693</v>
      </c>
      <c r="C15" s="11">
        <v>328.77082165234373</v>
      </c>
      <c r="D15" s="1">
        <f t="shared" si="1"/>
        <v>341.16318023288551</v>
      </c>
      <c r="E15" s="12">
        <v>8.7250119999999995</v>
      </c>
      <c r="F15" s="9">
        <v>7.038456</v>
      </c>
      <c r="G15" s="1">
        <f t="shared" si="2"/>
        <v>21.345966502990407</v>
      </c>
      <c r="H15" s="13" t="str">
        <f t="shared" si="3"/>
        <v>YES</v>
      </c>
      <c r="I15" s="74">
        <v>802.99096699999996</v>
      </c>
      <c r="J15" s="219"/>
      <c r="K15" s="220"/>
    </row>
    <row r="16" spans="1:11" ht="15">
      <c r="A16" s="166">
        <v>9</v>
      </c>
      <c r="B16" s="10">
        <v>1.1000000000000001</v>
      </c>
      <c r="C16" s="11">
        <v>319.22611850060457</v>
      </c>
      <c r="D16" s="1">
        <f t="shared" si="1"/>
        <v>351.14873035066506</v>
      </c>
      <c r="E16" s="12">
        <v>9</v>
      </c>
      <c r="F16" s="9">
        <v>7</v>
      </c>
      <c r="G16" s="1">
        <f t="shared" si="2"/>
        <v>20.829198522958812</v>
      </c>
      <c r="H16" s="13" t="str">
        <f t="shared" si="3"/>
        <v>YES</v>
      </c>
      <c r="I16" s="74">
        <v>827</v>
      </c>
      <c r="J16" s="219"/>
      <c r="K16" s="220"/>
    </row>
    <row r="17" spans="1:11" ht="15">
      <c r="A17" s="166">
        <v>10</v>
      </c>
      <c r="B17" s="10">
        <v>1.1613</v>
      </c>
      <c r="C17" s="11">
        <v>318.24724807355267</v>
      </c>
      <c r="D17" s="1">
        <f t="shared" si="1"/>
        <v>369.58052918781669</v>
      </c>
      <c r="E17" s="12">
        <v>8.9005030000000005</v>
      </c>
      <c r="F17" s="9">
        <v>7.1880050000000004</v>
      </c>
      <c r="G17" s="1">
        <f t="shared" si="2"/>
        <v>22.5515294338479</v>
      </c>
      <c r="H17" s="13" t="str">
        <f t="shared" si="3"/>
        <v>YES</v>
      </c>
      <c r="I17" s="74">
        <v>829.54370100000006</v>
      </c>
      <c r="J17" s="219"/>
      <c r="K17" s="220"/>
    </row>
    <row r="18" spans="1:11" ht="15">
      <c r="A18" s="166">
        <v>11</v>
      </c>
      <c r="B18" s="10">
        <v>1.2093700000000001</v>
      </c>
      <c r="C18" s="11">
        <v>319.30454502504017</v>
      </c>
      <c r="D18" s="1">
        <f t="shared" si="1"/>
        <v>386.15733761693286</v>
      </c>
      <c r="E18" s="12">
        <v>8.9348390000000002</v>
      </c>
      <c r="F18" s="9">
        <v>7.1570270000000002</v>
      </c>
      <c r="G18" s="1">
        <f t="shared" si="2"/>
        <v>22.377612580236413</v>
      </c>
      <c r="H18" s="13" t="str">
        <f t="shared" si="3"/>
        <v>YES</v>
      </c>
      <c r="I18" s="74">
        <v>826.796875</v>
      </c>
      <c r="J18" s="219"/>
      <c r="K18" s="220"/>
    </row>
    <row r="19" spans="1:11" ht="15">
      <c r="A19" s="166">
        <v>12</v>
      </c>
      <c r="B19" s="10">
        <v>1.1750339999999999</v>
      </c>
      <c r="C19" s="11">
        <v>314.4296485748805</v>
      </c>
      <c r="D19" s="1">
        <f t="shared" si="1"/>
        <v>369.4655276835361</v>
      </c>
      <c r="E19" s="12">
        <v>8.6067450000000001</v>
      </c>
      <c r="F19" s="9">
        <v>7.0833209999999998</v>
      </c>
      <c r="G19" s="1">
        <f t="shared" si="2"/>
        <v>22.195847191171964</v>
      </c>
      <c r="H19" s="13" t="str">
        <f t="shared" si="3"/>
        <v>YES</v>
      </c>
      <c r="I19" s="74">
        <v>839.61547900000005</v>
      </c>
      <c r="J19" s="219"/>
      <c r="K19" s="220"/>
    </row>
    <row r="20" spans="1:11" ht="15">
      <c r="A20" s="166">
        <v>13</v>
      </c>
      <c r="B20" s="10">
        <v>1.1475660000000001</v>
      </c>
      <c r="C20" s="11">
        <v>320.01335289655771</v>
      </c>
      <c r="D20" s="1">
        <f t="shared" si="1"/>
        <v>367.23644333009116</v>
      </c>
      <c r="E20" s="12">
        <v>8.5189990000000009</v>
      </c>
      <c r="F20" s="9">
        <v>7.1207079999999996</v>
      </c>
      <c r="G20" s="1">
        <f t="shared" si="2"/>
        <v>22.55059996147687</v>
      </c>
      <c r="H20" s="13" t="str">
        <f t="shared" si="3"/>
        <v>YES</v>
      </c>
      <c r="I20" s="74">
        <v>824.96557600000006</v>
      </c>
      <c r="J20" s="219"/>
      <c r="K20" s="220"/>
    </row>
    <row r="21" spans="1:11" ht="15">
      <c r="A21" s="166">
        <v>14</v>
      </c>
      <c r="B21" s="10">
        <v>1.065161</v>
      </c>
      <c r="C21" s="11">
        <v>315.78947368421052</v>
      </c>
      <c r="D21" s="1">
        <f t="shared" si="1"/>
        <v>336.36663157894736</v>
      </c>
      <c r="E21" s="12">
        <v>9.6787740000000007</v>
      </c>
      <c r="F21" s="9">
        <v>7.1495490000000004</v>
      </c>
      <c r="G21" s="1">
        <f t="shared" si="2"/>
        <v>20.909246299011635</v>
      </c>
      <c r="H21" s="13" t="str">
        <f t="shared" si="3"/>
        <v>YES</v>
      </c>
      <c r="I21" s="74">
        <v>836</v>
      </c>
      <c r="J21" s="219"/>
      <c r="K21" s="220"/>
    </row>
    <row r="22" spans="1:11" ht="15">
      <c r="A22" s="166">
        <v>15</v>
      </c>
      <c r="B22" s="10">
        <v>1.030826</v>
      </c>
      <c r="C22" s="11">
        <v>311.71032425187104</v>
      </c>
      <c r="D22" s="1">
        <f t="shared" si="1"/>
        <v>321.31910670725921</v>
      </c>
      <c r="E22" s="12">
        <v>9.5452460000000006</v>
      </c>
      <c r="F22" s="9">
        <v>7.1912099999999999</v>
      </c>
      <c r="G22" s="1">
        <f t="shared" si="2"/>
        <v>21.320716038364065</v>
      </c>
      <c r="H22" s="13" t="str">
        <f t="shared" si="3"/>
        <v>YES</v>
      </c>
      <c r="I22" s="74">
        <v>846.94018600000004</v>
      </c>
      <c r="J22" s="219"/>
      <c r="K22" s="220"/>
    </row>
    <row r="23" spans="1:11" ht="15">
      <c r="A23" s="166">
        <v>16</v>
      </c>
      <c r="B23" s="10">
        <v>1.0033570000000001</v>
      </c>
      <c r="C23" s="11">
        <v>313.06408158966047</v>
      </c>
      <c r="D23" s="1">
        <f t="shared" si="1"/>
        <v>314.11503771155697</v>
      </c>
      <c r="E23" s="12">
        <v>9.6978469999999994</v>
      </c>
      <c r="F23" s="9">
        <v>7.0833209999999998</v>
      </c>
      <c r="G23" s="1">
        <f t="shared" si="2"/>
        <v>20.265133573749218</v>
      </c>
      <c r="H23" s="13" t="str">
        <f t="shared" si="3"/>
        <v>YES</v>
      </c>
      <c r="I23" s="74">
        <v>843.27783199999999</v>
      </c>
      <c r="J23" s="219"/>
      <c r="K23" s="220"/>
    </row>
    <row r="24" spans="1:11" ht="15">
      <c r="A24" s="166">
        <v>17</v>
      </c>
      <c r="B24" s="10">
        <v>1.010224</v>
      </c>
      <c r="C24" s="11">
        <v>309.36909938866569</v>
      </c>
      <c r="D24" s="1">
        <f t="shared" si="1"/>
        <v>312.53208906081539</v>
      </c>
      <c r="E24" s="12">
        <v>9.6444379999999992</v>
      </c>
      <c r="F24" s="9">
        <v>7.2510300000000001</v>
      </c>
      <c r="G24" s="1">
        <f t="shared" si="2"/>
        <v>21.580795233134378</v>
      </c>
      <c r="H24" s="13" t="str">
        <f t="shared" si="3"/>
        <v>YES</v>
      </c>
      <c r="I24" s="74">
        <v>853.34960899999999</v>
      </c>
      <c r="J24" s="219"/>
      <c r="K24" s="220"/>
    </row>
    <row r="25" spans="1:11" ht="15">
      <c r="A25" s="166">
        <v>18</v>
      </c>
      <c r="B25" s="10">
        <v>1.010224</v>
      </c>
      <c r="C25" s="11">
        <v>297.55630162813873</v>
      </c>
      <c r="D25" s="1">
        <f t="shared" si="1"/>
        <v>300.5985172559848</v>
      </c>
      <c r="E25" s="12">
        <v>9.7054790000000004</v>
      </c>
      <c r="F25" s="9">
        <v>7.2157790000000004</v>
      </c>
      <c r="G25" s="1">
        <f t="shared" si="2"/>
        <v>21.230394895678018</v>
      </c>
      <c r="H25" s="13" t="str">
        <f t="shared" si="3"/>
        <v>YES</v>
      </c>
      <c r="I25" s="74">
        <v>887.22705099999996</v>
      </c>
      <c r="J25" s="219"/>
      <c r="K25" s="220"/>
    </row>
    <row r="26" spans="1:11" ht="15">
      <c r="A26" s="166">
        <v>19</v>
      </c>
      <c r="B26" s="10">
        <v>1.030826</v>
      </c>
      <c r="C26" s="11">
        <v>298.1716669068831</v>
      </c>
      <c r="D26" s="1">
        <f t="shared" si="1"/>
        <v>307.3631067109547</v>
      </c>
      <c r="E26" s="12">
        <v>9.0035100000000003</v>
      </c>
      <c r="F26" s="9">
        <v>7.1933470000000002</v>
      </c>
      <c r="G26" s="1">
        <f t="shared" si="2"/>
        <v>22.111906815892866</v>
      </c>
      <c r="H26" s="13" t="str">
        <f t="shared" si="3"/>
        <v>YES</v>
      </c>
      <c r="I26" s="74">
        <v>885.39599599999997</v>
      </c>
      <c r="J26" s="219"/>
      <c r="K26" s="220"/>
    </row>
    <row r="27" spans="1:11" ht="15">
      <c r="A27" s="166">
        <v>20</v>
      </c>
      <c r="B27" s="10">
        <v>1.0170920000000001</v>
      </c>
      <c r="C27" s="11">
        <v>273.30049029579993</v>
      </c>
      <c r="D27" s="1">
        <f t="shared" si="1"/>
        <v>277.97174227593575</v>
      </c>
      <c r="E27" s="12">
        <v>8.9958799999999997</v>
      </c>
      <c r="F27" s="9">
        <v>7.1944150000000002</v>
      </c>
      <c r="G27" s="1">
        <f t="shared" si="2"/>
        <v>22.097031515909844</v>
      </c>
      <c r="H27" s="13" t="str">
        <f t="shared" si="3"/>
        <v>YES</v>
      </c>
      <c r="I27" s="74">
        <v>965.96972700000003</v>
      </c>
      <c r="J27" s="219"/>
      <c r="K27" s="220"/>
    </row>
    <row r="28" spans="1:11" ht="15">
      <c r="A28" s="166">
        <v>21</v>
      </c>
      <c r="B28" s="10">
        <v>1.010224</v>
      </c>
      <c r="C28" s="11">
        <v>317.19692996097262</v>
      </c>
      <c r="D28" s="1">
        <f t="shared" si="1"/>
        <v>320.43995137289363</v>
      </c>
      <c r="E28" s="12">
        <v>9.0264000000000006</v>
      </c>
      <c r="F28" s="9">
        <v>7.1570270000000002</v>
      </c>
      <c r="G28" s="1">
        <f t="shared" si="2"/>
        <v>21.747898746269275</v>
      </c>
      <c r="H28" s="13" t="str">
        <f t="shared" si="3"/>
        <v>YES</v>
      </c>
      <c r="I28" s="74">
        <v>832.290527</v>
      </c>
      <c r="J28" s="219"/>
      <c r="K28" s="220"/>
    </row>
    <row r="29" spans="1:11" ht="15">
      <c r="A29" s="166">
        <v>22</v>
      </c>
      <c r="B29" s="10">
        <v>1.0033570000000001</v>
      </c>
      <c r="C29" s="11">
        <v>221.28321027220804</v>
      </c>
      <c r="D29" s="1">
        <f t="shared" si="1"/>
        <v>222.02605800909186</v>
      </c>
      <c r="E29" s="12">
        <v>9.1980780000000006</v>
      </c>
      <c r="F29" s="9">
        <v>7.0128180000000002</v>
      </c>
      <c r="G29" s="1">
        <f t="shared" si="2"/>
        <v>20.430237683851338</v>
      </c>
      <c r="H29" s="13" t="str">
        <f t="shared" si="3"/>
        <v>YES</v>
      </c>
      <c r="I29" s="74">
        <v>1193.04126</v>
      </c>
      <c r="J29" s="219"/>
      <c r="K29" s="220"/>
    </row>
    <row r="30" spans="1:11" ht="15">
      <c r="A30" s="166">
        <v>23</v>
      </c>
      <c r="B30" s="10">
        <v>1.065161</v>
      </c>
      <c r="C30" s="11">
        <v>299.72143923496759</v>
      </c>
      <c r="D30" s="1">
        <f t="shared" si="1"/>
        <v>319.25158793695732</v>
      </c>
      <c r="E30" s="12">
        <v>9.2514880000000002</v>
      </c>
      <c r="F30" s="9">
        <v>7.0245689999999996</v>
      </c>
      <c r="G30" s="1">
        <f t="shared" si="2"/>
        <v>20.58465711110237</v>
      </c>
      <c r="H30" s="13" t="str">
        <f t="shared" si="3"/>
        <v>YES</v>
      </c>
      <c r="I30" s="74">
        <v>880.81787099999997</v>
      </c>
      <c r="J30" s="219"/>
      <c r="K30" s="220"/>
    </row>
    <row r="31" spans="1:11" ht="15">
      <c r="A31" s="166">
        <v>24</v>
      </c>
      <c r="B31" s="10">
        <v>1.0857619999999999</v>
      </c>
      <c r="C31" s="11">
        <v>248.87626422559222</v>
      </c>
      <c r="D31" s="1">
        <f t="shared" si="1"/>
        <v>270.22039039810744</v>
      </c>
      <c r="E31" s="12">
        <v>9.6864030000000003</v>
      </c>
      <c r="F31" s="9">
        <v>7.1933470000000002</v>
      </c>
      <c r="G31" s="1">
        <f t="shared" si="2"/>
        <v>21.270738447530462</v>
      </c>
      <c r="H31" s="13" t="str">
        <f t="shared" si="3"/>
        <v>YES</v>
      </c>
      <c r="I31" s="74">
        <v>900.04565400000001</v>
      </c>
      <c r="J31" s="219"/>
      <c r="K31" s="220"/>
    </row>
    <row r="32" spans="1:11" ht="15">
      <c r="A32" s="166">
        <v>25</v>
      </c>
      <c r="B32" s="10">
        <v>1.0445599999999999</v>
      </c>
      <c r="C32" s="11">
        <v>287.18324604445706</v>
      </c>
      <c r="D32" s="1">
        <f t="shared" si="1"/>
        <v>299.98013148819803</v>
      </c>
      <c r="E32" s="12">
        <v>10.075538999999999</v>
      </c>
      <c r="F32" s="9">
        <v>7.133527</v>
      </c>
      <c r="G32" s="1">
        <f t="shared" si="2"/>
        <v>20.212748903843263</v>
      </c>
      <c r="H32" s="13" t="str">
        <f t="shared" si="3"/>
        <v>YES</v>
      </c>
      <c r="I32" s="74">
        <v>919.27368200000001</v>
      </c>
      <c r="J32" s="219"/>
      <c r="K32" s="220"/>
    </row>
    <row r="33" spans="1:11" ht="15">
      <c r="A33" s="166">
        <v>26</v>
      </c>
      <c r="B33" s="10">
        <v>1.1132299999999999</v>
      </c>
      <c r="C33" s="11">
        <v>288.90987121147577</v>
      </c>
      <c r="D33" s="1">
        <f t="shared" si="1"/>
        <v>321.62313592875114</v>
      </c>
      <c r="E33" s="12">
        <v>9.9153059999999993</v>
      </c>
      <c r="F33" s="9">
        <v>7.0715700000000004</v>
      </c>
      <c r="G33" s="1">
        <f t="shared" si="2"/>
        <v>20.143753590956539</v>
      </c>
      <c r="H33" s="13" t="str">
        <f t="shared" si="3"/>
        <v>YES</v>
      </c>
      <c r="I33" s="74">
        <v>913.77978499999995</v>
      </c>
      <c r="J33" s="219"/>
      <c r="K33" s="220"/>
    </row>
    <row r="34" spans="1:11" ht="15">
      <c r="A34" s="166">
        <v>27</v>
      </c>
      <c r="B34" s="10">
        <v>1.0857619999999999</v>
      </c>
      <c r="C34" s="11">
        <v>297.29729729729729</v>
      </c>
      <c r="D34" s="1">
        <f t="shared" si="1"/>
        <v>322.79410810810805</v>
      </c>
      <c r="E34" s="12">
        <v>10.441782</v>
      </c>
      <c r="F34" s="9">
        <v>7.0064099999999998</v>
      </c>
      <c r="G34" s="1">
        <f t="shared" si="2"/>
        <v>18.972068587629444</v>
      </c>
      <c r="H34" s="13" t="str">
        <f t="shared" si="3"/>
        <v>YES</v>
      </c>
      <c r="I34" s="74">
        <v>888</v>
      </c>
      <c r="J34" s="219"/>
      <c r="K34" s="220"/>
    </row>
    <row r="35" spans="1:11" ht="15">
      <c r="A35" s="166">
        <v>28</v>
      </c>
      <c r="B35" s="10">
        <v>1.0445599999999999</v>
      </c>
      <c r="C35" s="11">
        <v>303.82717314206826</v>
      </c>
      <c r="D35" s="1">
        <f t="shared" si="1"/>
        <v>317.36571197727881</v>
      </c>
      <c r="E35" s="12">
        <v>9.2324120000000001</v>
      </c>
      <c r="F35" s="9">
        <v>7.096139</v>
      </c>
      <c r="G35" s="1">
        <f t="shared" si="2"/>
        <v>21.083535900367231</v>
      </c>
      <c r="H35" s="13" t="str">
        <f t="shared" si="3"/>
        <v>YES</v>
      </c>
      <c r="I35" s="74">
        <v>868.91503899999998</v>
      </c>
      <c r="J35" s="219"/>
      <c r="K35" s="220"/>
    </row>
    <row r="36" spans="1:11" ht="15">
      <c r="A36" s="166">
        <v>29</v>
      </c>
      <c r="B36" s="10">
        <v>1.1063639999999999</v>
      </c>
      <c r="C36" s="11">
        <v>302.40549828178695</v>
      </c>
      <c r="D36" s="1">
        <f t="shared" si="1"/>
        <v>334.57055670103091</v>
      </c>
      <c r="E36" s="12">
        <v>8.4579579999999996</v>
      </c>
      <c r="F36" s="9">
        <v>6.9284299999999996</v>
      </c>
      <c r="G36" s="1">
        <f t="shared" si="2"/>
        <v>21.064994696208036</v>
      </c>
      <c r="H36" s="13" t="str">
        <f t="shared" si="3"/>
        <v>YES</v>
      </c>
      <c r="I36" s="74">
        <v>873</v>
      </c>
      <c r="J36" s="219"/>
      <c r="K36" s="220"/>
    </row>
    <row r="37" spans="1:11" ht="15">
      <c r="A37" s="166">
        <v>30</v>
      </c>
      <c r="B37" s="10">
        <v>1.010224</v>
      </c>
      <c r="C37" s="11">
        <v>299.09958449289655</v>
      </c>
      <c r="D37" s="1">
        <f t="shared" si="1"/>
        <v>302.15757864475194</v>
      </c>
      <c r="E37" s="12">
        <v>9.5986580000000004</v>
      </c>
      <c r="F37" s="9">
        <v>7.153823</v>
      </c>
      <c r="G37" s="1">
        <f t="shared" si="2"/>
        <v>20.921349741989644</v>
      </c>
      <c r="H37" s="13" t="str">
        <f t="shared" si="3"/>
        <v>YES</v>
      </c>
      <c r="I37" s="74">
        <v>882.64917000000003</v>
      </c>
      <c r="J37" s="219"/>
      <c r="K37" s="220"/>
    </row>
    <row r="38" spans="1:11" ht="15">
      <c r="A38" s="166">
        <v>31</v>
      </c>
      <c r="B38" s="10"/>
      <c r="C38" s="11"/>
      <c r="D38" s="1" t="str">
        <f t="shared" si="1"/>
        <v/>
      </c>
      <c r="E38" s="12"/>
      <c r="F38" s="9"/>
      <c r="G38" s="1" t="str">
        <f t="shared" si="2"/>
        <v/>
      </c>
      <c r="H38" s="13" t="str">
        <f t="shared" si="3"/>
        <v/>
      </c>
      <c r="I38" s="74"/>
      <c r="J38" s="219"/>
      <c r="K38" s="220"/>
    </row>
    <row r="39" spans="1:11" ht="15">
      <c r="A39" s="32"/>
      <c r="B39" s="101"/>
      <c r="C39" s="102"/>
      <c r="D39" s="6"/>
      <c r="E39" s="103"/>
      <c r="F39" s="104"/>
      <c r="G39" s="6"/>
      <c r="H39" s="4"/>
      <c r="I39" s="105"/>
      <c r="J39" s="106"/>
      <c r="K39" s="107"/>
    </row>
    <row r="40" spans="1:11" ht="20.25">
      <c r="A40" s="29" t="s">
        <v>100</v>
      </c>
      <c r="B40" s="4"/>
      <c r="C40" s="4"/>
      <c r="D40" s="5"/>
      <c r="E40" s="6"/>
      <c r="F40" s="7"/>
      <c r="G40" s="6"/>
      <c r="H40" s="70"/>
    </row>
    <row r="41" spans="1:11" ht="15">
      <c r="A41" s="29"/>
      <c r="B41" s="4"/>
      <c r="C41" s="4"/>
      <c r="D41" s="5"/>
      <c r="E41" s="6"/>
      <c r="F41" s="7"/>
      <c r="G41" s="6"/>
      <c r="H41" s="70"/>
      <c r="K41" s="59"/>
    </row>
    <row r="42" spans="1:11" ht="18.75">
      <c r="A42" s="115" t="s">
        <v>80</v>
      </c>
      <c r="B42" s="4"/>
      <c r="C42" s="4"/>
      <c r="D42" s="5"/>
      <c r="E42" s="6"/>
      <c r="F42" s="7"/>
      <c r="G42" s="6"/>
      <c r="H42" s="70"/>
      <c r="K42" s="59"/>
    </row>
    <row r="43" spans="1:11" ht="15">
      <c r="B43" s="3" t="s">
        <v>79</v>
      </c>
      <c r="C43" s="116" t="s">
        <v>58</v>
      </c>
      <c r="D43" s="5"/>
      <c r="E43" s="6"/>
      <c r="F43" s="7"/>
      <c r="G43" s="6"/>
      <c r="H43" s="70"/>
      <c r="K43" s="59"/>
    </row>
    <row r="44" spans="1:11" ht="15.75" customHeight="1">
      <c r="B44" s="3"/>
      <c r="C44" s="117" t="s">
        <v>59</v>
      </c>
      <c r="H44" s="73"/>
      <c r="I44" s="73"/>
    </row>
    <row r="45" spans="1:11" ht="12.75" customHeight="1">
      <c r="B45" s="3"/>
      <c r="C45" s="117" t="s">
        <v>60</v>
      </c>
      <c r="K45" s="59"/>
    </row>
    <row r="46" spans="1:11" ht="12.75" customHeight="1">
      <c r="B46" s="3" t="s">
        <v>78</v>
      </c>
      <c r="C46" s="118" t="s">
        <v>61</v>
      </c>
      <c r="K46" s="30"/>
    </row>
    <row r="47" spans="1:11">
      <c r="B47" s="3" t="s">
        <v>77</v>
      </c>
      <c r="C47" s="15" t="s">
        <v>62</v>
      </c>
      <c r="K47" s="114" t="s">
        <v>56</v>
      </c>
    </row>
  </sheetData>
  <sheetProtection sheet="1" objects="1" scenarios="1"/>
  <mergeCells count="37">
    <mergeCell ref="J34:K34"/>
    <mergeCell ref="J35:K35"/>
    <mergeCell ref="J36:K36"/>
    <mergeCell ref="J37:K37"/>
    <mergeCell ref="J38:K38"/>
    <mergeCell ref="J33:K33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9:K9"/>
    <mergeCell ref="J4:K4"/>
    <mergeCell ref="J5:K5"/>
    <mergeCell ref="J21:K21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C3:G3"/>
    <mergeCell ref="C5:D5"/>
    <mergeCell ref="C4:D4"/>
    <mergeCell ref="J7:K7"/>
    <mergeCell ref="J8:K8"/>
  </mergeCells>
  <phoneticPr fontId="37" type="noConversion"/>
  <conditionalFormatting sqref="B8:B39">
    <cfRule type="cellIs" dxfId="13" priority="2" operator="between">
      <formula>0.0001</formula>
      <formula>0.19999</formula>
    </cfRule>
  </conditionalFormatting>
  <conditionalFormatting sqref="H8:H39">
    <cfRule type="cellIs" dxfId="12" priority="4" operator="equal">
      <formula>"Yes"</formula>
    </cfRule>
    <cfRule type="containsText" dxfId="11" priority="5" operator="containsText" text="No">
      <formula>NOT(ISERROR(SEARCH("No",H8)))</formula>
    </cfRule>
  </conditionalFormatting>
  <conditionalFormatting sqref="I8:I39">
    <cfRule type="top10" dxfId="10" priority="3" percent="1" rank="5"/>
  </conditionalFormatting>
  <conditionalFormatting sqref="J8:K39">
    <cfRule type="containsText" dxfId="9" priority="1" operator="containsText" text="off">
      <formula>NOT(ISERROR(SEARCH("off",J8)))</formula>
    </cfRule>
  </conditionalFormatting>
  <hyperlinks>
    <hyperlink ref="C46" r:id="rId1" xr:uid="{4DF8B32F-AEAE-48D8-A7ED-312FC60ADF63}"/>
  </hyperlinks>
  <pageMargins left="0.7" right="0.7" top="0.75" bottom="0.75" header="0.3" footer="0.3"/>
  <pageSetup scale="90" orientation="portrait" r:id="rId2"/>
  <headerFooter>
    <oddHeader>&amp;C&amp;"Arial,Bold"&amp;14&amp;K0070C0OHA-DWS</oddHeader>
    <oddFooter xml:space="preserve">&amp;R&amp;8Revised 7/31/2023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1201-1013-4DF6-A229-D33347647DE5}">
  <dimension ref="A1:V43"/>
  <sheetViews>
    <sheetView showGridLines="0" zoomScaleNormal="100" workbookViewId="0">
      <selection activeCell="K23" sqref="K23"/>
    </sheetView>
  </sheetViews>
  <sheetFormatPr defaultRowHeight="12.75"/>
  <cols>
    <col min="10" max="10" width="10" customWidth="1"/>
  </cols>
  <sheetData>
    <row r="1" spans="1:22" ht="18">
      <c r="C1" s="111" t="s">
        <v>54</v>
      </c>
      <c r="H1" s="110"/>
      <c r="K1" s="126"/>
    </row>
    <row r="2" spans="1:22">
      <c r="H2" s="110"/>
    </row>
    <row r="3" spans="1:22" ht="15">
      <c r="A3" s="99" t="s">
        <v>52</v>
      </c>
    </row>
    <row r="4" spans="1:22" ht="14.25">
      <c r="A4" s="97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</row>
    <row r="5" spans="1:22" ht="15.75" customHeight="1">
      <c r="A5" s="224" t="s">
        <v>72</v>
      </c>
      <c r="B5" s="224"/>
      <c r="C5" s="224"/>
      <c r="D5" s="224"/>
      <c r="E5" s="224"/>
      <c r="F5" s="224"/>
      <c r="G5" s="224"/>
      <c r="H5" s="224"/>
      <c r="I5" s="224"/>
      <c r="J5" s="224"/>
    </row>
    <row r="6" spans="1:22" ht="15" customHeight="1">
      <c r="A6" s="224" t="s">
        <v>73</v>
      </c>
      <c r="B6" s="224"/>
      <c r="C6" s="224"/>
      <c r="D6" s="224"/>
      <c r="E6" s="224"/>
      <c r="F6" s="224"/>
      <c r="G6" s="224"/>
      <c r="H6" s="224"/>
      <c r="I6" s="224"/>
      <c r="J6" s="224"/>
    </row>
    <row r="7" spans="1:22" ht="15" customHeight="1">
      <c r="A7" s="224" t="s">
        <v>57</v>
      </c>
      <c r="B7" s="224"/>
      <c r="C7" s="224"/>
      <c r="D7" s="224"/>
      <c r="E7" s="224"/>
      <c r="F7" s="224"/>
      <c r="G7" s="224"/>
      <c r="H7" s="224"/>
      <c r="I7" s="224"/>
      <c r="J7" s="224"/>
    </row>
    <row r="8" spans="1:22" ht="16.5">
      <c r="A8" s="113" t="s">
        <v>63</v>
      </c>
    </row>
    <row r="9" spans="1:22" ht="14.25">
      <c r="A9" s="96"/>
      <c r="K9" s="123"/>
    </row>
    <row r="10" spans="1:22" ht="3" customHeight="1">
      <c r="A10" s="71"/>
      <c r="B10" s="90"/>
      <c r="C10" s="90"/>
      <c r="D10" s="90"/>
      <c r="E10" s="90"/>
      <c r="F10" s="90"/>
      <c r="G10" s="90"/>
      <c r="H10" s="90"/>
      <c r="I10" s="90"/>
      <c r="J10" s="72"/>
      <c r="K10" s="123"/>
    </row>
    <row r="11" spans="1:22">
      <c r="K11" s="123"/>
    </row>
    <row r="12" spans="1:22" ht="16.5">
      <c r="A12" s="129" t="s">
        <v>69</v>
      </c>
      <c r="B12" s="83"/>
      <c r="C12" s="130"/>
      <c r="D12" s="130"/>
      <c r="E12" s="83"/>
      <c r="F12" s="83"/>
      <c r="G12" s="83"/>
      <c r="H12" s="83"/>
      <c r="I12" s="83"/>
      <c r="J12" s="83"/>
      <c r="K12" s="123"/>
    </row>
    <row r="13" spans="1:22" ht="18.75">
      <c r="A13" s="131" t="s">
        <v>106</v>
      </c>
      <c r="B13" s="83"/>
      <c r="C13" s="130"/>
      <c r="D13" s="130"/>
      <c r="E13" s="83"/>
      <c r="F13" s="83"/>
      <c r="G13" s="83"/>
      <c r="H13" s="83"/>
      <c r="I13" s="83"/>
      <c r="J13" s="83"/>
      <c r="K13" s="123"/>
    </row>
    <row r="14" spans="1:22" ht="18.75">
      <c r="A14" s="131" t="s">
        <v>107</v>
      </c>
      <c r="B14" s="83"/>
      <c r="C14" s="130"/>
      <c r="D14" s="130"/>
      <c r="E14" s="83"/>
      <c r="F14" s="83"/>
      <c r="G14" s="83"/>
      <c r="H14" s="83"/>
      <c r="I14" s="83"/>
      <c r="J14" s="83"/>
      <c r="K14" s="124"/>
    </row>
    <row r="15" spans="1:22" ht="18.75">
      <c r="A15" s="131" t="s">
        <v>119</v>
      </c>
      <c r="B15" s="83"/>
      <c r="C15" s="130"/>
      <c r="D15" s="130"/>
      <c r="E15" s="83"/>
      <c r="F15" s="83"/>
      <c r="G15" s="83"/>
      <c r="H15" s="83"/>
      <c r="I15" s="83"/>
      <c r="J15" s="83"/>
      <c r="K15" s="124"/>
    </row>
    <row r="16" spans="1:22" ht="18.75">
      <c r="A16" s="131" t="s">
        <v>74</v>
      </c>
      <c r="B16" s="83"/>
      <c r="C16" s="130"/>
      <c r="D16" s="130"/>
      <c r="E16" s="83"/>
      <c r="F16" s="83"/>
      <c r="G16" s="83"/>
      <c r="H16" s="83"/>
      <c r="I16" s="83"/>
      <c r="J16" s="83"/>
      <c r="K16" s="124"/>
    </row>
    <row r="17" spans="1:11" ht="14.25">
      <c r="A17" s="164" t="s">
        <v>108</v>
      </c>
      <c r="B17" s="83"/>
      <c r="C17" s="130"/>
      <c r="D17" s="130"/>
      <c r="E17" s="83"/>
      <c r="F17" s="83"/>
      <c r="G17" s="83"/>
      <c r="H17" s="83"/>
      <c r="I17" s="83"/>
      <c r="J17" s="83"/>
      <c r="K17" s="124"/>
    </row>
    <row r="18" spans="1:11" ht="18.75">
      <c r="A18" s="131" t="s">
        <v>53</v>
      </c>
      <c r="B18" s="83"/>
      <c r="C18" s="130"/>
      <c r="D18" s="130"/>
      <c r="E18" s="83"/>
      <c r="F18" s="83"/>
      <c r="G18" s="83"/>
      <c r="H18" s="83"/>
      <c r="I18" s="83"/>
      <c r="J18" s="83"/>
      <c r="K18" s="124"/>
    </row>
    <row r="19" spans="1:11" ht="14.25">
      <c r="A19" s="131" t="s">
        <v>70</v>
      </c>
      <c r="B19" s="83"/>
      <c r="C19" s="130"/>
      <c r="D19" s="130"/>
      <c r="E19" s="83"/>
      <c r="F19" s="83"/>
      <c r="G19" s="83"/>
      <c r="H19" s="83"/>
      <c r="I19" s="83"/>
      <c r="J19" s="83"/>
      <c r="K19" s="124"/>
    </row>
    <row r="20" spans="1:11" ht="14.25">
      <c r="A20" s="164" t="s">
        <v>122</v>
      </c>
      <c r="B20" s="83"/>
      <c r="C20" s="130"/>
      <c r="D20" s="130"/>
      <c r="E20" s="83"/>
      <c r="F20" s="83"/>
      <c r="G20" s="83"/>
      <c r="H20" s="83"/>
      <c r="I20" s="83"/>
      <c r="J20" s="83"/>
      <c r="K20" s="124"/>
    </row>
    <row r="21" spans="1:11" ht="14.25">
      <c r="C21" s="94"/>
      <c r="D21" s="94"/>
      <c r="K21" s="123"/>
    </row>
    <row r="22" spans="1:11" ht="15">
      <c r="A22" s="133" t="s">
        <v>123</v>
      </c>
      <c r="B22" s="108"/>
      <c r="C22" s="108"/>
      <c r="D22" s="108"/>
      <c r="E22" s="82"/>
      <c r="F22" s="82"/>
      <c r="G22" s="82"/>
      <c r="H22" s="82"/>
      <c r="I22" s="82"/>
      <c r="J22" s="82"/>
      <c r="K22" s="124"/>
    </row>
    <row r="23" spans="1:11" ht="18.75">
      <c r="A23" s="109" t="s">
        <v>109</v>
      </c>
      <c r="B23" s="82"/>
      <c r="C23" s="108"/>
      <c r="D23" s="108"/>
      <c r="E23" s="82"/>
      <c r="F23" s="82"/>
      <c r="G23" s="82"/>
      <c r="H23" s="82"/>
      <c r="I23" s="82"/>
      <c r="J23" s="82"/>
      <c r="K23" s="123"/>
    </row>
    <row r="24" spans="1:11" ht="18.75">
      <c r="A24" s="109" t="s">
        <v>110</v>
      </c>
      <c r="B24" s="82"/>
      <c r="C24" s="108"/>
      <c r="D24" s="108"/>
      <c r="E24" s="82"/>
      <c r="F24" s="82"/>
      <c r="G24" s="82"/>
      <c r="H24" s="82"/>
      <c r="I24" s="82"/>
      <c r="J24" s="82"/>
      <c r="K24" s="123"/>
    </row>
    <row r="25" spans="1:11" ht="18.75">
      <c r="A25" s="109" t="s">
        <v>124</v>
      </c>
      <c r="B25" s="82"/>
      <c r="C25" s="108"/>
      <c r="D25" s="108"/>
      <c r="E25" s="82"/>
      <c r="F25" s="82"/>
      <c r="G25" s="82"/>
      <c r="H25" s="82"/>
      <c r="I25" s="82"/>
      <c r="J25" s="82"/>
      <c r="K25" s="123"/>
    </row>
    <row r="26" spans="1:11" ht="14.25">
      <c r="C26" s="94"/>
      <c r="D26" s="94"/>
    </row>
    <row r="27" spans="1:11" ht="15">
      <c r="A27" s="132" t="s">
        <v>51</v>
      </c>
      <c r="B27" s="83"/>
      <c r="C27" s="130"/>
      <c r="D27" s="130"/>
      <c r="E27" s="83"/>
      <c r="F27" s="83"/>
      <c r="G27" s="83"/>
      <c r="H27" s="83"/>
      <c r="I27" s="83"/>
      <c r="J27" s="83"/>
    </row>
    <row r="28" spans="1:11" ht="14.25">
      <c r="A28" s="131" t="s">
        <v>111</v>
      </c>
      <c r="B28" s="83"/>
      <c r="C28" s="130"/>
      <c r="D28" s="130"/>
      <c r="E28" s="83"/>
      <c r="F28" s="83"/>
      <c r="G28" s="83"/>
      <c r="H28" s="83"/>
      <c r="I28" s="83"/>
      <c r="J28" s="83"/>
    </row>
    <row r="29" spans="1:11" ht="14.25">
      <c r="A29" s="131" t="s">
        <v>112</v>
      </c>
      <c r="B29" s="83"/>
      <c r="C29" s="130"/>
      <c r="D29" s="130"/>
      <c r="E29" s="83"/>
      <c r="F29" s="83"/>
      <c r="G29" s="83"/>
      <c r="H29" s="83"/>
      <c r="I29" s="83"/>
      <c r="J29" s="83"/>
    </row>
    <row r="30" spans="1:11" ht="14.25">
      <c r="A30" s="131" t="s">
        <v>113</v>
      </c>
      <c r="B30" s="83"/>
      <c r="C30" s="130"/>
      <c r="D30" s="130"/>
      <c r="E30" s="83"/>
      <c r="F30" s="83"/>
      <c r="G30" s="83"/>
      <c r="H30" s="83"/>
      <c r="I30" s="83"/>
      <c r="J30" s="83"/>
      <c r="K30" s="123"/>
    </row>
    <row r="31" spans="1:11" ht="14.25">
      <c r="A31" s="131" t="s">
        <v>98</v>
      </c>
      <c r="B31" s="83"/>
      <c r="C31" s="83"/>
      <c r="D31" s="83"/>
      <c r="E31" s="83"/>
      <c r="F31" s="83"/>
      <c r="G31" s="83"/>
      <c r="H31" s="83"/>
      <c r="I31" s="83"/>
      <c r="J31" s="83"/>
      <c r="K31" s="123"/>
    </row>
    <row r="32" spans="1:11">
      <c r="K32" s="124"/>
    </row>
    <row r="33" spans="1:11" ht="15">
      <c r="A33" s="133" t="s">
        <v>117</v>
      </c>
      <c r="B33" s="82"/>
      <c r="C33" s="82"/>
      <c r="D33" s="82"/>
      <c r="E33" s="82"/>
      <c r="F33" s="82"/>
      <c r="G33" s="82"/>
      <c r="H33" s="82"/>
      <c r="I33" s="82"/>
      <c r="J33" s="82"/>
      <c r="K33" s="123"/>
    </row>
    <row r="34" spans="1:11" ht="14.25">
      <c r="A34" s="109" t="s">
        <v>71</v>
      </c>
      <c r="B34" s="82"/>
      <c r="C34" s="82"/>
      <c r="D34" s="82"/>
      <c r="E34" s="82"/>
      <c r="F34" s="82"/>
      <c r="G34" s="82"/>
      <c r="H34" s="82"/>
      <c r="I34" s="82"/>
      <c r="J34" s="82"/>
      <c r="K34" s="123"/>
    </row>
    <row r="35" spans="1:11" ht="14.25">
      <c r="A35" s="95"/>
      <c r="K35" s="123"/>
    </row>
    <row r="36" spans="1:11" ht="15">
      <c r="A36" s="132" t="s">
        <v>118</v>
      </c>
      <c r="B36" s="83"/>
      <c r="C36" s="83"/>
      <c r="D36" s="83"/>
      <c r="E36" s="83"/>
      <c r="F36" s="83"/>
      <c r="G36" s="83"/>
      <c r="H36" s="83"/>
      <c r="I36" s="83"/>
      <c r="J36" s="83"/>
    </row>
    <row r="37" spans="1:11" ht="14.25">
      <c r="A37" s="131" t="s">
        <v>121</v>
      </c>
      <c r="B37" s="83"/>
      <c r="C37" s="83"/>
      <c r="D37" s="83"/>
      <c r="E37" s="83"/>
      <c r="F37" s="83"/>
      <c r="G37" s="83"/>
      <c r="H37" s="83"/>
      <c r="I37" s="83"/>
      <c r="J37" s="83"/>
    </row>
    <row r="38" spans="1:11" ht="14.25">
      <c r="A38" s="94" t="s">
        <v>126</v>
      </c>
    </row>
    <row r="39" spans="1:11" ht="5.25" customHeight="1">
      <c r="A39" s="134"/>
      <c r="B39" s="90"/>
      <c r="C39" s="90"/>
      <c r="D39" s="90"/>
      <c r="E39" s="90"/>
      <c r="F39" s="90"/>
      <c r="G39" s="90"/>
      <c r="H39" s="90"/>
      <c r="I39" s="135"/>
      <c r="J39" s="72"/>
    </row>
    <row r="40" spans="1:11" ht="5.25" customHeight="1">
      <c r="A40" s="75"/>
      <c r="I40" s="125"/>
    </row>
    <row r="41" spans="1:11">
      <c r="A41" s="15"/>
      <c r="B41" s="15"/>
      <c r="C41" s="15"/>
      <c r="D41" s="15"/>
      <c r="E41" s="15"/>
      <c r="F41" s="15"/>
      <c r="G41" s="100"/>
      <c r="H41" s="15"/>
      <c r="J41" s="146" t="s">
        <v>116</v>
      </c>
    </row>
    <row r="42" spans="1:11">
      <c r="G42" s="100"/>
    </row>
    <row r="43" spans="1:11">
      <c r="G43" s="100"/>
    </row>
  </sheetData>
  <mergeCells count="3">
    <mergeCell ref="A5:J5"/>
    <mergeCell ref="A6:J6"/>
    <mergeCell ref="A7:J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1"/>
  <sheetViews>
    <sheetView showGridLines="0" zoomScale="70" zoomScaleNormal="70" zoomScaleSheetLayoutView="70" workbookViewId="0"/>
  </sheetViews>
  <sheetFormatPr defaultColWidth="8.7109375" defaultRowHeight="12.75"/>
  <cols>
    <col min="1" max="1" width="27.5703125" style="15" customWidth="1"/>
    <col min="2" max="2" width="19.85546875" style="15" customWidth="1"/>
    <col min="3" max="3" width="17.28515625" style="15" customWidth="1"/>
    <col min="4" max="4" width="26.85546875" style="15" customWidth="1"/>
    <col min="5" max="5" width="19.5703125" style="15" customWidth="1"/>
    <col min="6" max="6" width="18.42578125" style="15" customWidth="1"/>
    <col min="7" max="7" width="19.140625" style="15" customWidth="1"/>
    <col min="8" max="8" width="13.7109375" style="15" customWidth="1"/>
    <col min="9" max="16384" width="8.7109375" style="15"/>
  </cols>
  <sheetData>
    <row r="1" spans="1:7" ht="33" customHeight="1">
      <c r="A1" s="36" t="s">
        <v>30</v>
      </c>
      <c r="G1" s="161" t="s">
        <v>18</v>
      </c>
    </row>
    <row r="2" spans="1:7" ht="19.5" customHeight="1">
      <c r="A2" s="36" t="s">
        <v>96</v>
      </c>
    </row>
    <row r="3" spans="1:7" ht="24.6" customHeight="1">
      <c r="A3" s="162" t="s">
        <v>7</v>
      </c>
      <c r="B3" s="228" t="str">
        <f>IF('pg 1'!C2="","",'pg 1'!C2)</f>
        <v>City of Warrenton</v>
      </c>
      <c r="C3" s="228"/>
      <c r="D3" s="152"/>
      <c r="E3" s="140" t="str">
        <f>IF(B23="","",B23)</f>
        <v/>
      </c>
      <c r="F3" s="153" t="str">
        <f>IF(B25="","",(B25))</f>
        <v/>
      </c>
    </row>
    <row r="4" spans="1:7" ht="24.6" customHeight="1">
      <c r="A4" s="162" t="s">
        <v>9</v>
      </c>
      <c r="B4" s="167" t="str">
        <f>IF('pg 1'!C3="","",'pg 1'!C3)</f>
        <v>00932</v>
      </c>
      <c r="C4" s="163" t="str">
        <f>IF(B4="","",(HYPERLINK("https://yourwater.oregon.gov/inventory.php?pwsno="&amp;B4,B4&amp;" Water System Profile on DataOnline")))</f>
        <v>00932 Water System Profile on DataOnline</v>
      </c>
      <c r="D4" s="151"/>
      <c r="E4" s="145"/>
      <c r="F4" s="140"/>
    </row>
    <row r="5" spans="1:7" ht="24.6" customHeight="1">
      <c r="A5" s="162" t="s">
        <v>10</v>
      </c>
      <c r="B5" s="167" t="str">
        <f>IF('pg 1'!C4="","",'pg 1'!C4)</f>
        <v/>
      </c>
      <c r="C5" s="31" t="s">
        <v>94</v>
      </c>
      <c r="D5" s="54" t="s">
        <v>93</v>
      </c>
      <c r="E5" s="140"/>
      <c r="F5" s="140"/>
    </row>
    <row r="6" spans="1:7" ht="24.6" customHeight="1">
      <c r="A6" s="162" t="s">
        <v>1</v>
      </c>
      <c r="B6" s="167" t="str">
        <f>IF('pg 1'!G1="","",'pg 1'!G1)</f>
        <v>Clatsop</v>
      </c>
      <c r="C6" s="31" t="s">
        <v>91</v>
      </c>
      <c r="D6" s="54" t="s">
        <v>92</v>
      </c>
      <c r="E6" s="140"/>
      <c r="F6" s="140"/>
    </row>
    <row r="7" spans="1:7" ht="24.6" customHeight="1">
      <c r="A7" s="162" t="s">
        <v>11</v>
      </c>
      <c r="B7" s="168">
        <f>IF('pg 1'!G2="","",'pg 1'!G2)</f>
        <v>45748</v>
      </c>
      <c r="C7" s="17"/>
      <c r="D7" s="26"/>
      <c r="E7" s="26"/>
      <c r="F7" s="26"/>
    </row>
    <row r="8" spans="1:7" ht="24.6" customHeight="1">
      <c r="A8" s="17"/>
      <c r="B8" s="25"/>
      <c r="C8" s="17"/>
      <c r="D8" s="26"/>
      <c r="E8" s="26"/>
      <c r="F8" s="26"/>
    </row>
    <row r="9" spans="1:7" ht="30.95" customHeight="1">
      <c r="A9" s="226" t="s">
        <v>23</v>
      </c>
      <c r="B9" s="227"/>
      <c r="C9" s="27"/>
      <c r="D9" s="142" t="s">
        <v>97</v>
      </c>
      <c r="E9" s="28">
        <f>'pg 1'!E8</f>
        <v>0.5</v>
      </c>
      <c r="F9" s="143" t="s">
        <v>19</v>
      </c>
      <c r="G9" s="28">
        <f>'pg 1'!F8</f>
        <v>4</v>
      </c>
    </row>
    <row r="10" spans="1:7" ht="93" customHeight="1">
      <c r="A10" s="141" t="s">
        <v>12</v>
      </c>
      <c r="B10" s="141" t="s">
        <v>90</v>
      </c>
      <c r="C10" s="18" t="s">
        <v>37</v>
      </c>
      <c r="D10" s="141" t="s">
        <v>13</v>
      </c>
      <c r="E10" s="141" t="s">
        <v>89</v>
      </c>
      <c r="F10" s="18" t="s">
        <v>38</v>
      </c>
      <c r="G10" s="18" t="s">
        <v>39</v>
      </c>
    </row>
    <row r="11" spans="1:7" ht="26.1" customHeight="1">
      <c r="A11" s="19"/>
      <c r="B11" s="20"/>
      <c r="C11" s="21"/>
      <c r="D11" s="20"/>
      <c r="E11" s="21"/>
      <c r="F11" s="21"/>
      <c r="G11" s="21"/>
    </row>
    <row r="12" spans="1:7" ht="26.1" customHeight="1">
      <c r="A12" s="19"/>
      <c r="B12" s="20"/>
      <c r="C12" s="21"/>
      <c r="D12" s="20"/>
      <c r="E12" s="21"/>
      <c r="F12" s="21"/>
      <c r="G12" s="21"/>
    </row>
    <row r="13" spans="1:7" ht="26.1" customHeight="1">
      <c r="A13" s="19"/>
      <c r="B13" s="20"/>
      <c r="C13" s="21"/>
      <c r="D13" s="20"/>
      <c r="E13" s="21"/>
      <c r="F13" s="21"/>
      <c r="G13" s="21"/>
    </row>
    <row r="14" spans="1:7" ht="26.1" customHeight="1">
      <c r="A14" s="19"/>
      <c r="B14" s="20"/>
      <c r="C14" s="21"/>
      <c r="D14" s="20"/>
      <c r="E14" s="21"/>
      <c r="F14" s="21"/>
      <c r="G14" s="21"/>
    </row>
    <row r="15" spans="1:7" ht="26.1" customHeight="1">
      <c r="A15" s="19"/>
      <c r="B15" s="20"/>
      <c r="C15" s="21"/>
      <c r="D15" s="20"/>
      <c r="E15" s="21"/>
      <c r="F15" s="21"/>
      <c r="G15" s="21"/>
    </row>
    <row r="16" spans="1:7" ht="26.1" customHeight="1">
      <c r="A16" s="19"/>
      <c r="B16" s="20"/>
      <c r="C16" s="21"/>
      <c r="D16" s="20"/>
      <c r="E16" s="21"/>
      <c r="F16" s="21"/>
      <c r="G16" s="21"/>
    </row>
    <row r="17" spans="1:7" ht="26.1" customHeight="1">
      <c r="A17" s="158"/>
      <c r="B17" s="159"/>
      <c r="C17" s="160"/>
      <c r="D17" s="159"/>
      <c r="E17" s="160"/>
      <c r="F17" s="160"/>
      <c r="G17" s="160"/>
    </row>
    <row r="18" spans="1:7" ht="31.5" customHeight="1">
      <c r="A18" s="22" t="s">
        <v>14</v>
      </c>
      <c r="B18" s="23"/>
      <c r="C18" s="24"/>
      <c r="D18" s="24"/>
      <c r="E18" s="24"/>
      <c r="F18" s="24"/>
    </row>
    <row r="19" spans="1:7" ht="31.5" customHeight="1">
      <c r="A19" s="32"/>
      <c r="B19" s="32"/>
      <c r="C19" s="33"/>
      <c r="E19" s="144" t="s">
        <v>87</v>
      </c>
      <c r="F19" s="41"/>
    </row>
    <row r="20" spans="1:7" ht="31.5" customHeight="1">
      <c r="A20" s="32"/>
      <c r="B20" s="32"/>
      <c r="C20" s="33"/>
      <c r="E20" s="144" t="s">
        <v>88</v>
      </c>
      <c r="F20" s="41"/>
    </row>
    <row r="21" spans="1:7" ht="31.5" customHeight="1">
      <c r="A21" s="32"/>
      <c r="B21" s="32"/>
      <c r="C21" s="33"/>
      <c r="E21" s="144" t="s">
        <v>95</v>
      </c>
      <c r="F21" s="41"/>
    </row>
    <row r="22" spans="1:7" ht="31.5" customHeight="1">
      <c r="A22" s="32"/>
      <c r="B22" s="32"/>
      <c r="C22" s="33"/>
      <c r="E22" s="144"/>
      <c r="F22" s="150"/>
    </row>
    <row r="23" spans="1:7" ht="31.5" customHeight="1">
      <c r="A23" s="46" t="s">
        <v>15</v>
      </c>
      <c r="B23" s="44"/>
      <c r="C23" s="47" t="s">
        <v>8</v>
      </c>
      <c r="D23" s="48"/>
      <c r="E23" s="48"/>
      <c r="F23" s="48"/>
      <c r="G23" s="48"/>
    </row>
    <row r="24" spans="1:7" ht="31.5" customHeight="1">
      <c r="A24" s="46" t="s">
        <v>16</v>
      </c>
      <c r="B24" s="44"/>
      <c r="C24" s="49"/>
      <c r="D24" s="50" t="s">
        <v>6</v>
      </c>
      <c r="E24" s="51"/>
      <c r="F24" s="48"/>
      <c r="G24" s="48"/>
    </row>
    <row r="25" spans="1:7" ht="31.5" customHeight="1">
      <c r="A25" s="46" t="s">
        <v>17</v>
      </c>
      <c r="B25" s="45"/>
      <c r="C25" s="52"/>
      <c r="D25" s="50" t="s">
        <v>20</v>
      </c>
      <c r="E25" s="53"/>
      <c r="F25" s="48"/>
      <c r="G25" s="48"/>
    </row>
    <row r="26" spans="1:7" ht="31.5" customHeight="1">
      <c r="A26" s="46"/>
      <c r="B26" s="147"/>
      <c r="C26" s="48"/>
      <c r="D26" s="50"/>
      <c r="E26" s="148"/>
      <c r="F26" s="48"/>
      <c r="G26" s="48"/>
    </row>
    <row r="27" spans="1:7" ht="31.5" customHeight="1">
      <c r="A27" s="46"/>
      <c r="B27" s="147"/>
      <c r="C27" s="48"/>
      <c r="D27" s="50"/>
      <c r="E27" s="148"/>
      <c r="F27" s="48"/>
      <c r="G27" s="48"/>
    </row>
    <row r="28" spans="1:7" ht="92.25" customHeight="1">
      <c r="A28" s="225" t="s">
        <v>104</v>
      </c>
      <c r="B28" s="225"/>
      <c r="C28" s="225"/>
      <c r="D28" s="225"/>
      <c r="E28" s="225"/>
      <c r="F28" s="225"/>
      <c r="G28" s="225"/>
    </row>
    <row r="29" spans="1:7" ht="50.25" customHeight="1">
      <c r="A29" s="149"/>
      <c r="B29" s="149"/>
      <c r="C29" s="149"/>
      <c r="D29" s="149"/>
      <c r="E29" s="149"/>
      <c r="F29" s="149"/>
      <c r="G29" s="149"/>
    </row>
    <row r="30" spans="1:7" ht="15.75">
      <c r="A30" s="55" t="s">
        <v>40</v>
      </c>
    </row>
    <row r="31" spans="1:7" ht="15">
      <c r="A31" s="54" t="s">
        <v>41</v>
      </c>
      <c r="G31" s="59" t="s">
        <v>99</v>
      </c>
    </row>
  </sheetData>
  <sheetProtection sheet="1" objects="1" scenarios="1"/>
  <mergeCells count="3">
    <mergeCell ref="A28:G28"/>
    <mergeCell ref="A9:B9"/>
    <mergeCell ref="B3:C3"/>
  </mergeCells>
  <conditionalFormatting sqref="E11:E17">
    <cfRule type="cellIs" dxfId="8" priority="4" operator="greaterThan">
      <formula>$E$9</formula>
    </cfRule>
    <cfRule type="cellIs" dxfId="7" priority="7" operator="between">
      <formula>0.0001</formula>
      <formula>"$E$9"</formula>
    </cfRule>
  </conditionalFormatting>
  <conditionalFormatting sqref="F11:F17">
    <cfRule type="cellIs" dxfId="6" priority="5" operator="between">
      <formula>0.0001</formula>
      <formula>0.15</formula>
    </cfRule>
    <cfRule type="cellIs" dxfId="5" priority="6" operator="greaterThan">
      <formula>0.15</formula>
    </cfRule>
  </conditionalFormatting>
  <conditionalFormatting sqref="F19:F22">
    <cfRule type="cellIs" dxfId="4" priority="2" operator="equal">
      <formula>"Yes"</formula>
    </cfRule>
    <cfRule type="containsText" dxfId="3" priority="12" stopIfTrue="1" operator="containsText" text="No">
      <formula>NOT(ISERROR(SEARCH("No",F19)))</formula>
    </cfRule>
  </conditionalFormatting>
  <conditionalFormatting sqref="G11:G16">
    <cfRule type="containsBlanks" dxfId="2" priority="1" stopIfTrue="1">
      <formula>LEN(TRIM(G11))=0</formula>
    </cfRule>
    <cfRule type="cellIs" dxfId="1" priority="8" operator="greaterThanOrEqual">
      <formula>$G$9</formula>
    </cfRule>
    <cfRule type="cellIs" dxfId="0" priority="10" operator="between">
      <formula>0.001</formula>
      <formula>"$G$9"</formula>
    </cfRule>
  </conditionalFormatting>
  <pageMargins left="0.7" right="0.7" top="0.75" bottom="0.75" header="0.3" footer="0.3"/>
  <pageSetup scale="5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E4D76D1593E4FBA42D8CB642DF296" ma:contentTypeVersion="18" ma:contentTypeDescription="Create a new document." ma:contentTypeScope="" ma:versionID="01f0b6a59c3b74b8e83ee6a86b9aeb1a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d2e0bc49-2a0d-4436-9478-07eea2b62d99" targetNamespace="http://schemas.microsoft.com/office/2006/metadata/properties" ma:root="true" ma:fieldsID="208725bf9b08dd8ee289e5786eb0b23e" ns1:_="" ns2:_="" ns3:_="">
    <xsd:import namespace="http://schemas.microsoft.com/sharepoint/v3"/>
    <xsd:import namespace="59da1016-2a1b-4f8a-9768-d7a4932f6f16"/>
    <xsd:import namespace="d2e0bc49-2a0d-4436-9478-07eea2b62d99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URL" ma:index="12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IACategory" ma:index="4" nillable="true" ma:displayName="IA Category" ma:format="Dropdown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5" nillable="true" ma:displayName="IA Topic" ma:format="Dropdown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6" nillable="true" ma:displayName="IA Subtopic" ma:format="Dropdown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7" nillable="true" ma:displayName="Document Expiration Date" ma:format="DateOnly" ma:internalName="DocumentExpirationDate" ma:readOnly="false">
      <xsd:simpleType>
        <xsd:restriction base="dms:DateTime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0bc49-2a0d-4436-9478-07eea2b62d99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8" nillable="true" ma:displayName="Meta Description" ma:internalName="Meta_x0020_Description" ma:readOnly="false">
      <xsd:simpleType>
        <xsd:restriction base="dms:Text"/>
      </xsd:simpleType>
    </xsd:element>
    <xsd:element name="Meta_x0020_Keywords" ma:index="9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RL xmlns="http://schemas.microsoft.com/sharepoint/v3">
      <Url>https://www.oregon.gov/oha/PH/HEALTHYENVIRONMENTS/DRINKINGWATER/MONITORING/Documents/turb-alt-unfiltered.xls</Url>
      <Description>CT Calculator2008</Description>
    </URL>
    <PublishingExpirationDate xmlns="http://schemas.microsoft.com/sharepoint/v3" xsi:nil="true"/>
    <PublishingStartDate xmlns="http://schemas.microsoft.com/sharepoint/v3" xsi:nil="true"/>
    <IACategory xmlns="59da1016-2a1b-4f8a-9768-d7a4932f6f16">Public Health</IACategory>
    <IASubtopic xmlns="59da1016-2a1b-4f8a-9768-d7a4932f6f16">Clean Water</IASubtopic>
    <DocumentExpirationDate xmlns="59da1016-2a1b-4f8a-9768-d7a4932f6f16">2018-10-31T07:00:00+00:00</DocumentExpirationDate>
    <Meta_x0020_Description xmlns="d2e0bc49-2a0d-4436-9478-07eea2b62d99" xsi:nil="true"/>
    <Meta_x0020_Keywords xmlns="d2e0bc49-2a0d-4436-9478-07eea2b62d99" xsi:nil="true"/>
    <IATopic xmlns="59da1016-2a1b-4f8a-9768-d7a4932f6f16">Public Health - Environment</IATopic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238DAE-58EB-4989-A0BE-5B7A222D9C05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8579364-EC22-4D4A-A68A-40F6C32AE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da1016-2a1b-4f8a-9768-d7a4932f6f16"/>
    <ds:schemaRef ds:uri="d2e0bc49-2a0d-4436-9478-07eea2b62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1606CC-6015-4DDE-973A-D9FAD8BBA957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schemas.microsoft.com/office/infopath/2007/PartnerControls"/>
    <ds:schemaRef ds:uri="98000937-51d4-4125-8c37-55d57d3060bc"/>
    <ds:schemaRef ds:uri="http://schemas.openxmlformats.org/package/2006/metadata/core-properties"/>
    <ds:schemaRef ds:uri="cbbf5116-cbf3-4a77-9b69-168f3aa09a43"/>
    <ds:schemaRef ds:uri="http://www.w3.org/XML/1998/namespace"/>
    <ds:schemaRef ds:uri="59da1016-2a1b-4f8a-9768-d7a4932f6f16"/>
    <ds:schemaRef ds:uri="d2e0bc49-2a0d-4436-9478-07eea2b62d99"/>
  </ds:schemaRefs>
</ds:datastoreItem>
</file>

<file path=customXml/itemProps4.xml><?xml version="1.0" encoding="utf-8"?>
<ds:datastoreItem xmlns:ds="http://schemas.openxmlformats.org/officeDocument/2006/customXml" ds:itemID="{C7597983-895C-48F0-902A-730AEC350E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pg 1</vt:lpstr>
      <vt:lpstr>pg 2</vt:lpstr>
      <vt:lpstr>Additional Info</vt:lpstr>
      <vt:lpstr>NTU Triggered DIT</vt:lpstr>
      <vt:lpstr>'NTU Triggered DIT'!Print_Area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Membrane Operating Rpting Forms</dc:title>
  <dc:creator>Operator</dc:creator>
  <cp:lastModifiedBy>Dave Davis</cp:lastModifiedBy>
  <cp:lastPrinted>2023-08-04T18:04:43Z</cp:lastPrinted>
  <dcterms:created xsi:type="dcterms:W3CDTF">2008-11-12T20:47:25Z</dcterms:created>
  <dcterms:modified xsi:type="dcterms:W3CDTF">2025-05-08T14:08:37Z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PHLanguages">
    <vt:lpwstr>;#English;#</vt:lpwstr>
  </property>
  <property fmtid="{D5CDD505-2E9C-101B-9397-08002B2CF9AE}" pid="6" name="PHDivision">
    <vt:lpwstr/>
  </property>
  <property fmtid="{D5CDD505-2E9C-101B-9397-08002B2CF9AE}" pid="7" name="PHSection">
    <vt:lpwstr/>
  </property>
  <property fmtid="{D5CDD505-2E9C-101B-9397-08002B2CF9AE}" pid="8" name="PHProgram">
    <vt:lpwstr/>
  </property>
  <property fmtid="{D5CDD505-2E9C-101B-9397-08002B2CF9AE}" pid="9" name="ContentType">
    <vt:lpwstr>Public Health Root Document</vt:lpwstr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54efda32-8423-4312-843f-d4f360edaf80,18;</vt:lpwstr>
  </property>
  <property fmtid="{D5CDD505-2E9C-101B-9397-08002B2CF9AE}" pid="15" name="MSIP_Label_ebdd6eeb-0dd0-4927-947e-a759f08fcf55_Enabled">
    <vt:lpwstr>true</vt:lpwstr>
  </property>
  <property fmtid="{D5CDD505-2E9C-101B-9397-08002B2CF9AE}" pid="16" name="MSIP_Label_ebdd6eeb-0dd0-4927-947e-a759f08fcf55_SetDate">
    <vt:lpwstr>2023-10-19T21:59:57Z</vt:lpwstr>
  </property>
  <property fmtid="{D5CDD505-2E9C-101B-9397-08002B2CF9AE}" pid="17" name="MSIP_Label_ebdd6eeb-0dd0-4927-947e-a759f08fcf55_Method">
    <vt:lpwstr>Privileged</vt:lpwstr>
  </property>
  <property fmtid="{D5CDD505-2E9C-101B-9397-08002B2CF9AE}" pid="18" name="MSIP_Label_ebdd6eeb-0dd0-4927-947e-a759f08fcf55_Name">
    <vt:lpwstr>Level 1 - Published (Items)</vt:lpwstr>
  </property>
  <property fmtid="{D5CDD505-2E9C-101B-9397-08002B2CF9AE}" pid="19" name="MSIP_Label_ebdd6eeb-0dd0-4927-947e-a759f08fcf55_SiteId">
    <vt:lpwstr>658e63e8-8d39-499c-8f48-13adc9452f4c</vt:lpwstr>
  </property>
  <property fmtid="{D5CDD505-2E9C-101B-9397-08002B2CF9AE}" pid="20" name="MSIP_Label_ebdd6eeb-0dd0-4927-947e-a759f08fcf55_ActionId">
    <vt:lpwstr>f5b1ff21-7090-4233-82a8-e9447e2085ad</vt:lpwstr>
  </property>
  <property fmtid="{D5CDD505-2E9C-101B-9397-08002B2CF9AE}" pid="21" name="MSIP_Label_ebdd6eeb-0dd0-4927-947e-a759f08fcf55_ContentBits">
    <vt:lpwstr>0</vt:lpwstr>
  </property>
  <property fmtid="{D5CDD505-2E9C-101B-9397-08002B2CF9AE}" pid="22" name="ContentTypeId">
    <vt:lpwstr>0x0101005CFE4D76D1593E4FBA42D8CB642DF296</vt:lpwstr>
  </property>
</Properties>
</file>