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August 2025 State Reports\"/>
    </mc:Choice>
  </mc:AlternateContent>
  <xr:revisionPtr revIDLastSave="0" documentId="13_ncr:1_{5404EFF8-3B2E-4B8C-91FF-CA1F2F82950E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1185" yWindow="2340" windowWidth="19305" windowHeight="8535" tabRatio="680" activeTab="1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A44" i="31"/>
  <c r="E44" i="31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H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H16" i="32" s="1"/>
  <c r="D17" i="32"/>
  <c r="D18" i="32"/>
  <c r="H18" i="32" s="1"/>
  <c r="D19" i="32"/>
  <c r="H19" i="32" s="1"/>
  <c r="D20" i="32"/>
  <c r="H20" i="32" s="1"/>
  <c r="D21" i="32"/>
  <c r="H21" i="32" s="1"/>
  <c r="D22" i="32"/>
  <c r="H22" i="32" s="1"/>
  <c r="D23" i="32"/>
  <c r="D24" i="32"/>
  <c r="H24" i="32" s="1"/>
  <c r="D25" i="32"/>
  <c r="D26" i="32"/>
  <c r="H26" i="32" s="1"/>
  <c r="D27" i="32"/>
  <c r="H27" i="32" s="1"/>
  <c r="D28" i="32"/>
  <c r="H28" i="32" s="1"/>
  <c r="D29" i="32"/>
  <c r="H29" i="32" s="1"/>
  <c r="D30" i="32"/>
  <c r="H30" i="32" s="1"/>
  <c r="D31" i="32"/>
  <c r="D32" i="32"/>
  <c r="H32" i="32" s="1"/>
  <c r="D33" i="32"/>
  <c r="H33" i="32" s="1"/>
  <c r="D34" i="32"/>
  <c r="D35" i="32"/>
  <c r="D36" i="32"/>
  <c r="H36" i="32" s="1"/>
  <c r="D37" i="32"/>
  <c r="H37" i="32" s="1"/>
  <c r="D38" i="32"/>
  <c r="H38" i="32" s="1"/>
  <c r="B3" i="29"/>
  <c r="E9" i="29"/>
  <c r="B4" i="29"/>
  <c r="C4" i="29" s="1"/>
  <c r="B7" i="29"/>
  <c r="B6" i="29"/>
  <c r="B5" i="29"/>
  <c r="C44" i="31"/>
  <c r="H44" i="31"/>
  <c r="H35" i="32" l="1"/>
  <c r="H34" i="32"/>
  <c r="H17" i="32"/>
  <c r="H31" i="32"/>
  <c r="H23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<sst xmlns="http://schemas.openxmlformats.org/spreadsheetml/2006/main" count="170" uniqueCount="137">
  <si>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</si>
  <si>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</si>
  <si>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</si>
  <si>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</si>
  <si>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</si>
  <si>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</si>
  <si>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</si>
  <si>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</si>
  <si>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</si>
  <si>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</si>
  <si>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</si>
  <si>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</si>
  <si>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</si>
  <si>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</si>
  <si>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</si>
  <si>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</si>
  <si>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</si>
  <si>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</si>
  <si>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</si>
  <si>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</si>
  <si>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</si>
  <si>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</si>
  <si>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</si>
  <si>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</si>
  <si>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</si>
  <si>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</si>
  <si>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</si>
  <si>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</si>
  <si>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</si>
  <si>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</si>
  <si>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</si>
  <si>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</si>
  <si>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</si>
  <si>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</si>
  <si>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</si>
  <si>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</si>
  <si>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</si>
  <si>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</si>
  <si>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</si>
  <si>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</si>
  <si>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</si>
  <si>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</si>
  <si>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</si>
  <si>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</si>
  <si>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</si>
  <si>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</si>
  <si>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</si>
  <si>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</si>
  <si>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</si>
  <si>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</si>
  <si>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</si>
  <si>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</si>
  <si>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</si>
  <si>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</si>
  <si>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</si>
  <si>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</si>
  <si>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</si>
  <si>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</si>
  <si>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</si>
  <si>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</si>
  <si>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</si>
  <si>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</si>
  <si>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</si>
  <si>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</si>
  <si>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</si>
  <si>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</si>
  <si>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</si>
  <si>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</si>
  <si>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</si>
  <si>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</si>
  <si>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</si>
  <si>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</si>
  <si>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</si>
  <si>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</si>
  <si>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</si>
  <si>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</si>
  <si>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</si>
  <si>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</si>
  <si>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</si>
  <si>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</si>
  <si>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</si>
  <si>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</si>
  <si>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</si>
  <si>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</si>
  <si>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</si>
  <si>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</si>
  <si>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</si>
  <si>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</si>
  <si>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</si>
  <si>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</si>
  <si>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</si>
  <si>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</si>
  <si>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</si>
  <si>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</si>
  <si>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</si>
  <si>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</si>
  <si>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</si>
  <si>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</si>
  <si>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</si>
  <si>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</si>
  <si>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</si>
  <si>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</si>
  <si>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</si>
  <si>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</si>
  <si>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</si>
  <si>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</si>
  <si>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</si>
  <si>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</si>
  <si>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</si>
  <si>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</si>
  <si>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</si>
  <si>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</si>
  <si>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</si>
  <si>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</si>
  <si>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</si>
  <si>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</si>
  <si>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</si>
  <si>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</si>
  <si>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</si>
  <si>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</si>
  <si>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</si>
  <si>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</si>
  <si>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</si>
  <si>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</si>
  <si>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</si>
  <si>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</si>
  <si>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</si>
  <si>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</si>
  <si>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</si>
  <si>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</si>
  <si>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City of Warrenton</t>
  </si>
  <si>
    <t>Clatsop</t>
  </si>
  <si>
    <t>00932</t>
  </si>
  <si>
    <t>T-08549</t>
  </si>
  <si>
    <t>503-738-7809</t>
  </si>
  <si>
    <t>Dave G Davis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</si>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</sst>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  <xf numFmtId="14" fontId="5" fillId="0" borderId="19" xfId="0" applyNumberFormat="1" applyFont="1" applyBorder="1" applyAlignment="1" applyProtection="1">
      <alignment vertical="center"/>
      <protection locked="0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1000000}"/>
    <cellStyle name="Normal 3" xfId="2" xr:uid="{00000000-0005-0000-0000-000002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190499</xdr:rowOff>
    </xdr:from>
    <xdr:to>
      <xdr:col>2</xdr:col>
      <xdr:colOff>605117</xdr:colOff>
      <xdr:row>48</xdr:row>
      <xdr:rowOff>80478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01F36-AF45-4966-B1B2-4779EC64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9256058"/>
          <a:ext cx="1490382" cy="27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I50"/>
  <sheetViews>
    <sheetView showGridLines="0" view="pageLayout" topLeftCell="A41" zoomScale="85" zoomScaleNormal="100" zoomScalePageLayoutView="85" workbookViewId="0">
      <selection activeCell="J33" sqref="J33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7" t="s">
        <v>75</v>
      </c>
      <c r="B1" s="68"/>
      <c r="C1" s="68"/>
      <c r="D1" s="68"/>
      <c r="E1" s="68"/>
      <c r="F1" s="37" t="s">
        <v>1</v>
      </c>
      <c r="G1" s="61" t="s">
        <v>131</v>
      </c>
      <c r="H1" s="172"/>
    </row>
    <row r="2" spans="1:9" ht="15.75" customHeight="1">
      <c r="B2" s="37" t="s">
        <v>83</v>
      </c>
      <c r="C2" s="206" t="s">
        <v>130</v>
      </c>
      <c r="D2" s="206"/>
      <c r="E2" s="80"/>
      <c r="F2" s="37" t="s">
        <v>42</v>
      </c>
      <c r="G2" s="91">
        <v>45870</v>
      </c>
      <c r="H2" s="177"/>
    </row>
    <row r="3" spans="1:9" ht="15.75">
      <c r="B3" s="37" t="s">
        <v>82</v>
      </c>
      <c r="C3" s="119" t="s">
        <v>132</v>
      </c>
      <c r="F3" s="59" t="s">
        <v>129</v>
      </c>
      <c r="G3" s="179">
        <v>20</v>
      </c>
      <c r="H3" s="178" t="s">
        <v>127</v>
      </c>
    </row>
    <row r="4" spans="1:9" ht="15.75">
      <c r="B4" s="37" t="s">
        <v>41</v>
      </c>
      <c r="C4" s="39"/>
      <c r="D4" s="42"/>
      <c r="E4" s="43"/>
      <c r="F4" s="59" t="s">
        <v>128</v>
      </c>
      <c r="G4" s="179">
        <v>19</v>
      </c>
      <c r="H4" s="178" t="s">
        <v>127</v>
      </c>
    </row>
    <row r="5" spans="1:9" ht="11.25" customHeight="1">
      <c r="B5" s="37"/>
      <c r="C5" s="42" t="s">
        <v>34</v>
      </c>
      <c r="D5" s="42"/>
      <c r="E5" s="43"/>
      <c r="F5" s="3"/>
      <c r="G5" s="16"/>
      <c r="H5" s="78"/>
    </row>
    <row r="6" spans="1:9" ht="15.75">
      <c r="A6" s="43"/>
      <c r="B6" s="43"/>
      <c r="C6" s="60"/>
      <c r="D6" s="42"/>
      <c r="E6" s="43"/>
      <c r="F6" s="3"/>
      <c r="G6" s="62" t="s">
        <v>104</v>
      </c>
      <c r="H6" s="213" t="s">
        <v>66</v>
      </c>
    </row>
    <row r="7" spans="1:9" ht="14.25" customHeight="1">
      <c r="D7" s="62" t="s">
        <v>67</v>
      </c>
      <c r="E7" s="81" t="s">
        <v>74</v>
      </c>
      <c r="F7" s="209" t="s">
        <v>80</v>
      </c>
      <c r="G7" s="210"/>
      <c r="H7" s="214"/>
    </row>
    <row r="8" spans="1:9">
      <c r="A8" s="3"/>
      <c r="B8" s="3"/>
      <c r="D8" s="120" t="s">
        <v>47</v>
      </c>
      <c r="E8" s="171">
        <v>0.5</v>
      </c>
      <c r="F8" s="211">
        <v>4</v>
      </c>
      <c r="G8" s="212"/>
      <c r="H8" s="214"/>
    </row>
    <row r="9" spans="1:9" ht="3" customHeight="1">
      <c r="A9" s="3"/>
      <c r="E9" s="154"/>
      <c r="G9" s="155"/>
      <c r="H9" s="156"/>
    </row>
    <row r="10" spans="1:9" ht="48.75" customHeight="1">
      <c r="A10" s="56" t="s">
        <v>119</v>
      </c>
      <c r="B10" s="173" t="s">
        <v>63</v>
      </c>
      <c r="C10" s="127" t="s">
        <v>84</v>
      </c>
      <c r="D10" s="121" t="s">
        <v>126</v>
      </c>
      <c r="E10" s="128" t="s">
        <v>43</v>
      </c>
      <c r="F10" s="207" t="s">
        <v>81</v>
      </c>
      <c r="G10" s="208"/>
      <c r="H10" s="57" t="s">
        <v>65</v>
      </c>
    </row>
    <row r="11" spans="1:9" ht="14.25" customHeight="1">
      <c r="A11" s="166">
        <v>1</v>
      </c>
      <c r="B11" s="10">
        <v>3.1664999999999999E-2</v>
      </c>
      <c r="C11" s="11">
        <v>3.1664999999999999E-2</v>
      </c>
      <c r="D11" s="10">
        <v>3.4869999999999998E-2</v>
      </c>
      <c r="E11" s="79">
        <v>0.221271</v>
      </c>
      <c r="F11" s="205">
        <v>4.4000000000000004</v>
      </c>
      <c r="G11" s="205"/>
      <c r="H11" s="40" t="s">
        <v>136</v>
      </c>
      <c r="I11" s="174"/>
    </row>
    <row r="12" spans="1:9" ht="14.25" customHeight="1">
      <c r="A12" s="166">
        <v>2</v>
      </c>
      <c r="B12" s="10">
        <v>3.3571999999999998E-2</v>
      </c>
      <c r="C12" s="11">
        <v>3.3571999999999998E-2</v>
      </c>
      <c r="D12" s="10">
        <v>3.4258999999999998E-2</v>
      </c>
      <c r="E12" s="9">
        <v>0.221271</v>
      </c>
      <c r="F12" s="205">
        <v>4.5</v>
      </c>
      <c r="G12" s="205"/>
      <c r="H12" s="40" t="s">
        <v>136</v>
      </c>
      <c r="I12" s="175"/>
    </row>
    <row r="13" spans="1:9" ht="14.25" customHeight="1">
      <c r="A13" s="166">
        <v>3</v>
      </c>
      <c r="B13" s="10">
        <v>3.2045999999999998E-2</v>
      </c>
      <c r="C13" s="11">
        <v>3.2045999999999998E-2</v>
      </c>
      <c r="D13" s="10">
        <v>3.5021999999999998E-2</v>
      </c>
      <c r="E13" s="9">
        <v>0.213642</v>
      </c>
      <c r="F13" s="205">
        <v>4.2</v>
      </c>
      <c r="G13" s="205"/>
      <c r="H13" s="40" t="s">
        <v>136</v>
      </c>
      <c r="I13" s="176"/>
    </row>
    <row r="14" spans="1:9" ht="14.25" customHeight="1">
      <c r="A14" s="166">
        <v>4</v>
      </c>
      <c r="B14" s="10">
        <v>3.1969999999999998E-2</v>
      </c>
      <c r="C14" s="11">
        <v>3.1969999999999998E-2</v>
      </c>
      <c r="D14" s="10">
        <v>3.7539999999999997E-2</v>
      </c>
      <c r="E14" s="9">
        <v>0.21745600000000001</v>
      </c>
      <c r="F14" s="205">
        <v>4.2</v>
      </c>
      <c r="G14" s="205"/>
      <c r="H14" s="40" t="s">
        <v>136</v>
      </c>
    </row>
    <row r="15" spans="1:9" ht="14.25" customHeight="1">
      <c r="A15" s="166">
        <v>5</v>
      </c>
      <c r="B15" s="10">
        <v>3.2351999999999999E-2</v>
      </c>
      <c r="C15" s="11">
        <v>3.2351999999999999E-2</v>
      </c>
      <c r="D15" s="10">
        <v>0.10933900000000001</v>
      </c>
      <c r="E15" s="9">
        <v>0.213642</v>
      </c>
      <c r="F15" s="205">
        <v>4.4000000000000004</v>
      </c>
      <c r="G15" s="205"/>
      <c r="H15" s="40" t="s">
        <v>136</v>
      </c>
    </row>
    <row r="16" spans="1:9" ht="14.25" customHeight="1">
      <c r="A16" s="166">
        <v>6</v>
      </c>
      <c r="B16" s="10">
        <v>3.2427999999999998E-2</v>
      </c>
      <c r="C16" s="11">
        <v>3.2427999999999998E-2</v>
      </c>
      <c r="D16" s="10">
        <v>4.7993000000000001E-2</v>
      </c>
      <c r="E16" s="9">
        <v>0.19838</v>
      </c>
      <c r="F16" s="205">
        <v>4.2</v>
      </c>
      <c r="G16" s="205"/>
      <c r="H16" s="40" t="s">
        <v>136</v>
      </c>
    </row>
    <row r="17" spans="1:8" ht="14.25" customHeight="1">
      <c r="A17" s="166">
        <v>7</v>
      </c>
      <c r="B17" s="10">
        <v>3.3114999999999999E-2</v>
      </c>
      <c r="C17" s="11">
        <v>3.3114999999999999E-2</v>
      </c>
      <c r="D17" s="10">
        <v>3.9371000000000003E-2</v>
      </c>
      <c r="E17" s="9">
        <v>0.20601</v>
      </c>
      <c r="F17" s="205">
        <v>4.4000000000000004</v>
      </c>
      <c r="G17" s="205"/>
      <c r="H17" s="40" t="s">
        <v>136</v>
      </c>
    </row>
    <row r="18" spans="1:8" ht="14.25" customHeight="1">
      <c r="A18" s="166">
        <v>8</v>
      </c>
      <c r="B18" s="10">
        <v>3.8760999999999997E-2</v>
      </c>
      <c r="C18" s="11">
        <v>3.8760999999999997E-2</v>
      </c>
      <c r="D18" s="10">
        <v>5.3182E-2</v>
      </c>
      <c r="E18" s="9">
        <v>0.198382</v>
      </c>
      <c r="F18" s="205">
        <v>4.2</v>
      </c>
      <c r="G18" s="205"/>
      <c r="H18" s="40" t="s">
        <v>136</v>
      </c>
    </row>
    <row r="19" spans="1:8" ht="14.25" customHeight="1">
      <c r="A19" s="166">
        <v>9</v>
      </c>
      <c r="B19" s="10">
        <v>3.3800999999999998E-2</v>
      </c>
      <c r="C19" s="11">
        <v>3.3800999999999998E-2</v>
      </c>
      <c r="D19" s="10">
        <v>5.9666999999999998E-2</v>
      </c>
      <c r="E19" s="9">
        <v>0.213641</v>
      </c>
      <c r="F19" s="205">
        <v>4.5999999999999996</v>
      </c>
      <c r="G19" s="205"/>
      <c r="H19" s="40" t="s">
        <v>136</v>
      </c>
    </row>
    <row r="20" spans="1:8" ht="14.25" customHeight="1">
      <c r="A20" s="166">
        <v>10</v>
      </c>
      <c r="B20" s="10">
        <v>3.9676000000000003E-2</v>
      </c>
      <c r="C20" s="11">
        <v>3.9676000000000003E-2</v>
      </c>
      <c r="D20" s="10">
        <v>6.2796000000000005E-2</v>
      </c>
      <c r="E20" s="9">
        <v>0.213641</v>
      </c>
      <c r="F20" s="205">
        <v>4.5999999999999996</v>
      </c>
      <c r="G20" s="205"/>
      <c r="H20" s="40" t="s">
        <v>136</v>
      </c>
    </row>
    <row r="21" spans="1:8" ht="14.25" customHeight="1">
      <c r="A21" s="166">
        <v>11</v>
      </c>
      <c r="B21" s="10">
        <v>3.2808999999999998E-2</v>
      </c>
      <c r="C21" s="11">
        <v>3.2808999999999998E-2</v>
      </c>
      <c r="D21" s="10">
        <v>4.2271000000000003E-2</v>
      </c>
      <c r="E21" s="9">
        <v>0.20601</v>
      </c>
      <c r="F21" s="205">
        <v>4.5999999999999996</v>
      </c>
      <c r="G21" s="205"/>
      <c r="H21" s="40" t="s">
        <v>136</v>
      </c>
    </row>
    <row r="22" spans="1:8" ht="14.25" customHeight="1">
      <c r="A22" s="166">
        <v>12</v>
      </c>
      <c r="B22" s="10">
        <v>3.9905000000000003E-2</v>
      </c>
      <c r="C22" s="11">
        <v>3.9905000000000003E-2</v>
      </c>
      <c r="D22" s="10">
        <v>6.5923999999999996E-2</v>
      </c>
      <c r="E22" s="9">
        <v>0.206011</v>
      </c>
      <c r="F22" s="205">
        <v>4.7</v>
      </c>
      <c r="G22" s="205"/>
      <c r="H22" s="40" t="s">
        <v>136</v>
      </c>
    </row>
    <row r="23" spans="1:8" ht="14.25" customHeight="1">
      <c r="A23" s="166">
        <v>13</v>
      </c>
      <c r="B23" s="10">
        <v>3.5937999999999998E-2</v>
      </c>
      <c r="C23" s="11">
        <v>3.5937999999999998E-2</v>
      </c>
      <c r="D23" s="10">
        <v>5.0206000000000001E-2</v>
      </c>
      <c r="E23" s="9">
        <v>0.21745700000000001</v>
      </c>
      <c r="F23" s="205">
        <v>4.5999999999999996</v>
      </c>
      <c r="G23" s="205"/>
      <c r="H23" s="40" t="s">
        <v>136</v>
      </c>
    </row>
    <row r="24" spans="1:8" ht="14.25" customHeight="1">
      <c r="A24" s="166">
        <v>14</v>
      </c>
      <c r="B24" s="10">
        <v>3.4640999999999998E-2</v>
      </c>
      <c r="C24" s="11">
        <v>3.4640999999999998E-2</v>
      </c>
      <c r="D24" s="10">
        <v>5.0206000000000001E-2</v>
      </c>
      <c r="E24" s="9">
        <v>0.21745700000000001</v>
      </c>
      <c r="F24" s="205">
        <v>4.7</v>
      </c>
      <c r="G24" s="205"/>
      <c r="H24" s="40" t="s">
        <v>136</v>
      </c>
    </row>
    <row r="25" spans="1:8" ht="14.25" customHeight="1">
      <c r="A25" s="166">
        <v>15</v>
      </c>
      <c r="B25" s="10">
        <v>3.5326999999999997E-2</v>
      </c>
      <c r="C25" s="11">
        <v>3.5326999999999997E-2</v>
      </c>
      <c r="D25" s="10">
        <v>8.3396999999999999E-2</v>
      </c>
      <c r="E25" s="9">
        <v>0.20219599999999999</v>
      </c>
      <c r="F25" s="205">
        <v>4.7</v>
      </c>
      <c r="G25" s="205"/>
      <c r="H25" s="40" t="s">
        <v>136</v>
      </c>
    </row>
    <row r="26" spans="1:8" ht="14.25" customHeight="1">
      <c r="A26" s="166">
        <v>16</v>
      </c>
      <c r="B26" s="10">
        <v>4.0210999999999997E-2</v>
      </c>
      <c r="C26" s="11">
        <v>4.0210999999999997E-2</v>
      </c>
      <c r="D26" s="10">
        <v>5.7988999999999999E-2</v>
      </c>
      <c r="E26" s="9">
        <v>0.21364</v>
      </c>
      <c r="F26" s="205">
        <v>4.5999999999999996</v>
      </c>
      <c r="G26" s="205"/>
      <c r="H26" s="40" t="s">
        <v>136</v>
      </c>
    </row>
    <row r="27" spans="1:8" ht="14.25" customHeight="1">
      <c r="A27" s="166">
        <v>17</v>
      </c>
      <c r="B27" s="10">
        <v>4.1508000000000003E-2</v>
      </c>
      <c r="C27" s="11">
        <v>4.1508000000000003E-2</v>
      </c>
      <c r="D27" s="10">
        <v>7.1494000000000002E-2</v>
      </c>
      <c r="E27" s="9">
        <v>0.20219599999999999</v>
      </c>
      <c r="F27" s="205">
        <v>4.7</v>
      </c>
      <c r="G27" s="205"/>
      <c r="H27" s="40" t="s">
        <v>136</v>
      </c>
    </row>
    <row r="28" spans="1:8" ht="14.25" customHeight="1">
      <c r="A28" s="166">
        <v>18</v>
      </c>
      <c r="B28" s="10">
        <v>4.0363000000000003E-2</v>
      </c>
      <c r="C28" s="11">
        <v>4.0363000000000003E-2</v>
      </c>
      <c r="D28" s="10">
        <v>5.57E-2</v>
      </c>
      <c r="E28" s="9">
        <v>0.20601</v>
      </c>
      <c r="F28" s="205">
        <v>4.5999999999999996</v>
      </c>
      <c r="G28" s="205"/>
      <c r="H28" s="40" t="s">
        <v>136</v>
      </c>
    </row>
    <row r="29" spans="1:8" ht="14.25" customHeight="1">
      <c r="A29" s="166">
        <v>19</v>
      </c>
      <c r="B29" s="10">
        <v>4.2500000000000003E-2</v>
      </c>
      <c r="C29" s="11">
        <v>4.2500000000000003E-2</v>
      </c>
      <c r="D29" s="10">
        <v>5.4708E-2</v>
      </c>
      <c r="E29" s="9">
        <v>0.20982600000000001</v>
      </c>
      <c r="F29" s="205">
        <v>4.5999999999999996</v>
      </c>
      <c r="G29" s="205"/>
      <c r="H29" s="40" t="s">
        <v>136</v>
      </c>
    </row>
    <row r="30" spans="1:8" ht="14.25" customHeight="1">
      <c r="A30" s="166">
        <v>20</v>
      </c>
      <c r="B30" s="10">
        <v>4.2194000000000002E-2</v>
      </c>
      <c r="C30" s="11">
        <v>4.2194000000000002E-2</v>
      </c>
      <c r="D30" s="10">
        <v>6.1498999999999998E-2</v>
      </c>
      <c r="E30" s="9">
        <v>0.221272</v>
      </c>
      <c r="F30" s="205">
        <v>4.7</v>
      </c>
      <c r="G30" s="205"/>
      <c r="H30" s="40" t="s">
        <v>136</v>
      </c>
    </row>
    <row r="31" spans="1:8" ht="14.25" customHeight="1">
      <c r="A31" s="166">
        <v>21</v>
      </c>
      <c r="B31" s="10">
        <v>4.5170000000000002E-2</v>
      </c>
      <c r="C31" s="11">
        <v>4.5170000000000002E-2</v>
      </c>
      <c r="D31" s="10">
        <v>6.1498999999999998E-2</v>
      </c>
      <c r="E31" s="9">
        <v>0.221272</v>
      </c>
      <c r="F31" s="205">
        <v>4.7</v>
      </c>
      <c r="G31" s="205"/>
      <c r="H31" s="40" t="s">
        <v>136</v>
      </c>
    </row>
    <row r="32" spans="1:8" ht="14.25" customHeight="1">
      <c r="A32" s="166">
        <v>22</v>
      </c>
      <c r="B32" s="10">
        <v>4.6620000000000002E-2</v>
      </c>
      <c r="C32" s="11">
        <v>4.6620000000000002E-2</v>
      </c>
      <c r="D32" s="10">
        <v>6.5848000000000004E-2</v>
      </c>
      <c r="E32" s="9">
        <v>0.213642</v>
      </c>
      <c r="F32" s="205">
        <v>4.7</v>
      </c>
      <c r="G32" s="205"/>
      <c r="H32" s="40" t="s">
        <v>136</v>
      </c>
    </row>
    <row r="33" spans="1:8" ht="14.25" customHeight="1">
      <c r="A33" s="166">
        <v>23</v>
      </c>
      <c r="B33" s="10">
        <v>4.7383000000000002E-2</v>
      </c>
      <c r="C33" s="11">
        <v>4.7383000000000002E-2</v>
      </c>
      <c r="D33" s="10">
        <v>6.6839999999999997E-2</v>
      </c>
      <c r="E33" s="9">
        <v>0.20982700000000001</v>
      </c>
      <c r="F33" s="205">
        <v>4.7</v>
      </c>
      <c r="G33" s="205"/>
      <c r="H33" s="40" t="s">
        <v>136</v>
      </c>
    </row>
    <row r="34" spans="1:8" ht="14.25" customHeight="1">
      <c r="A34" s="166">
        <v>24</v>
      </c>
      <c r="B34" s="10">
        <v>4.8222000000000001E-2</v>
      </c>
      <c r="C34" s="11">
        <v>4.8222000000000001E-2</v>
      </c>
      <c r="D34" s="10">
        <v>6.7984000000000003E-2</v>
      </c>
      <c r="E34" s="9">
        <v>0.21745600000000001</v>
      </c>
      <c r="F34" s="205">
        <v>4.5999999999999996</v>
      </c>
      <c r="G34" s="205"/>
      <c r="H34" s="40" t="s">
        <v>136</v>
      </c>
    </row>
    <row r="35" spans="1:8" ht="14.25" customHeight="1">
      <c r="A35" s="166">
        <v>25</v>
      </c>
      <c r="B35" s="10">
        <v>4.5399000000000002E-2</v>
      </c>
      <c r="C35" s="11">
        <v>4.5399000000000002E-2</v>
      </c>
      <c r="D35" s="10">
        <v>5.6000000000000001E-2</v>
      </c>
      <c r="E35" s="9">
        <v>0.21745700000000001</v>
      </c>
      <c r="F35" s="205">
        <v>4.5999999999999996</v>
      </c>
      <c r="G35" s="205"/>
      <c r="H35" s="40" t="s">
        <v>136</v>
      </c>
    </row>
    <row r="36" spans="1:8" ht="14.25" customHeight="1">
      <c r="A36" s="166">
        <v>26</v>
      </c>
      <c r="B36" s="10">
        <v>3.3190999999999998E-2</v>
      </c>
      <c r="C36" s="11">
        <v>3.3190999999999998E-2</v>
      </c>
      <c r="D36" s="10">
        <v>3.4792999999999998E-2</v>
      </c>
      <c r="E36" s="9">
        <v>0.22508700000000001</v>
      </c>
      <c r="F36" s="205">
        <v>4.5999999999999996</v>
      </c>
      <c r="G36" s="205"/>
      <c r="H36" s="40" t="s">
        <v>136</v>
      </c>
    </row>
    <row r="37" spans="1:8" ht="14.25" customHeight="1">
      <c r="A37" s="166">
        <v>27</v>
      </c>
      <c r="B37" s="10">
        <v>3.5784999999999997E-2</v>
      </c>
      <c r="C37" s="11">
        <v>3.5784999999999997E-2</v>
      </c>
      <c r="D37" s="10">
        <v>3.4792999999999998E-2</v>
      </c>
      <c r="E37" s="9">
        <v>0.22508700000000001</v>
      </c>
      <c r="F37" s="205">
        <v>4.8</v>
      </c>
      <c r="G37" s="205"/>
      <c r="H37" s="40" t="s">
        <v>136</v>
      </c>
    </row>
    <row r="38" spans="1:8" ht="14.25" customHeight="1">
      <c r="A38" s="166">
        <v>28</v>
      </c>
      <c r="B38" s="10">
        <v>3.2122999999999999E-2</v>
      </c>
      <c r="C38" s="11">
        <v>3.2122999999999999E-2</v>
      </c>
      <c r="D38" s="10">
        <v>6.3406000000000004E-2</v>
      </c>
      <c r="E38" s="9">
        <v>0.21745600000000001</v>
      </c>
      <c r="F38" s="205">
        <v>4.7</v>
      </c>
      <c r="G38" s="205"/>
      <c r="H38" s="40" t="s">
        <v>136</v>
      </c>
    </row>
    <row r="39" spans="1:8" ht="14.25" customHeight="1">
      <c r="A39" s="166">
        <v>29</v>
      </c>
      <c r="B39" s="10">
        <v>3.2656999999999999E-2</v>
      </c>
      <c r="C39" s="11">
        <v>3.2656999999999999E-2</v>
      </c>
      <c r="D39" s="10">
        <v>6.7000000000000004E-2</v>
      </c>
      <c r="E39" s="9">
        <v>0.22</v>
      </c>
      <c r="F39" s="205">
        <v>4.7</v>
      </c>
      <c r="G39" s="205"/>
      <c r="H39" s="40" t="s">
        <v>136</v>
      </c>
    </row>
    <row r="40" spans="1:8" ht="14.25" customHeight="1">
      <c r="A40" s="166">
        <v>30</v>
      </c>
      <c r="B40" s="10">
        <v>3.3419999999999998E-2</v>
      </c>
      <c r="C40" s="11">
        <v>3.3419999999999998E-2</v>
      </c>
      <c r="D40" s="10">
        <v>6.8000000000000005E-2</v>
      </c>
      <c r="E40" s="9">
        <v>0.23</v>
      </c>
      <c r="F40" s="205">
        <v>4.5999999999999996</v>
      </c>
      <c r="G40" s="205"/>
      <c r="H40" s="40" t="s">
        <v>136</v>
      </c>
    </row>
    <row r="41" spans="1:8" ht="14.25" customHeight="1">
      <c r="A41" s="166">
        <v>31</v>
      </c>
      <c r="B41" s="10">
        <v>3.2399999999999998E-2</v>
      </c>
      <c r="C41" s="11">
        <v>3.2399999999999998E-2</v>
      </c>
      <c r="D41" s="10">
        <v>4.1000000000000002E-2</v>
      </c>
      <c r="E41" s="9">
        <v>0.23</v>
      </c>
      <c r="F41" s="205">
        <v>4.5999999999999996</v>
      </c>
      <c r="G41" s="205"/>
      <c r="H41" s="40" t="s">
        <v>136</v>
      </c>
    </row>
    <row r="42" spans="1:8" ht="15.75">
      <c r="A42" s="202">
        <v>3.5000000000000003E-2</v>
      </c>
      <c r="B42" s="203"/>
      <c r="C42" s="203"/>
      <c r="D42" s="203"/>
      <c r="E42" s="203"/>
      <c r="F42" s="203"/>
      <c r="G42" s="203"/>
      <c r="H42" s="204"/>
    </row>
    <row r="43" spans="1:8" ht="45" customHeight="1">
      <c r="A43" s="191" t="s">
        <v>46</v>
      </c>
      <c r="B43" s="192"/>
      <c r="C43" s="193" t="s">
        <v>45</v>
      </c>
      <c r="D43" s="193"/>
      <c r="E43" s="191" t="s">
        <v>64</v>
      </c>
      <c r="F43" s="193"/>
      <c r="G43" s="122" t="s">
        <v>114</v>
      </c>
      <c r="H43" s="92" t="s">
        <v>22</v>
      </c>
    </row>
    <row r="44" spans="1:8" ht="15" customHeight="1">
      <c r="A44" s="198" t="str">
        <f>IF(COUNTIF(B11:B41,"")=31,"",IF(_xlfn.PERCENTILE.INC(B11:B41,0.95)&lt;=1,"Yes","No"))</f>
        <v>Yes</v>
      </c>
      <c r="B44" s="199"/>
      <c r="C44" s="197" t="str">
        <f>IF(COUNTIF(B11:B41,"")=31,"",IF(MAX(B11:B41)&lt;=5,"Yes","No"))</f>
        <v>Yes</v>
      </c>
      <c r="D44" s="197"/>
      <c r="E44" s="196" t="str">
        <f>IF(MAX(D11:D41)=0,"",IF(MAX(D11:D41)&gt;0.15,"No","Yes"))</f>
        <v>Yes</v>
      </c>
      <c r="F44" s="197"/>
      <c r="G44" s="165" t="str">
        <f>IF(COUNTBLANK(E46:H46)=4,"",IF(OR(E46="No",G46="No"),"No","Yes"))</f>
        <v>Yes</v>
      </c>
      <c r="H44" s="93" t="str">
        <f>IF(COUNTIF(H11:H41,"")=31,"",(IF(COUNTIF(H11:H41,"N")&gt;=1,"No","Yes")))</f>
        <v>Yes</v>
      </c>
    </row>
    <row r="45" spans="1:8" ht="15" customHeight="1">
      <c r="A45" s="191" t="s">
        <v>49</v>
      </c>
      <c r="B45" s="192"/>
      <c r="C45" s="200" t="s">
        <v>48</v>
      </c>
      <c r="D45" s="201"/>
      <c r="E45" s="185" t="s">
        <v>124</v>
      </c>
      <c r="F45" s="186"/>
      <c r="G45" s="185" t="s">
        <v>28</v>
      </c>
      <c r="H45" s="186"/>
    </row>
    <row r="46" spans="1:8" ht="15" customHeight="1" thickBot="1">
      <c r="A46" s="194" t="str">
        <f>IF(COUNTBLANK('pg 2'!H8:H38)=31,"",IF(COUNTIF('pg 2'!H8:H38,"NO")&gt;0,"No","Yes"))</f>
        <v>Yes</v>
      </c>
      <c r="B46" s="195"/>
      <c r="C46" s="189" t="str">
        <f>IF((COUNTBLANK('pg 2'!B8:B38))=31,"",IF(IF(MIN('pg 2'!B8:B38)=0,"",MIN('pg 2'!B8:B38))&lt;0.2,"No","Yes"))</f>
        <v>Yes</v>
      </c>
      <c r="D46" s="190"/>
      <c r="E46" s="187" t="str">
        <f>IF((COUNTBLANK(E11:E41))=31,"",IF((MAX(E11:E41)&lt;=E8),"Yes","No"))</f>
        <v>Yes</v>
      </c>
      <c r="F46" s="188"/>
      <c r="G46" s="187" t="str">
        <f>IF((COUNTBLANK(F11:G41))=62,"",IF((MIN(F11:G41)&lt;F8),"No","Yes"))</f>
        <v>Yes</v>
      </c>
      <c r="H46" s="188"/>
    </row>
    <row r="47" spans="1:8" ht="15">
      <c r="A47" s="84" t="s">
        <v>2</v>
      </c>
      <c r="B47" s="85"/>
      <c r="C47" s="180" t="s">
        <v>135</v>
      </c>
      <c r="D47" s="180"/>
      <c r="E47" s="138"/>
      <c r="F47" s="157" t="s">
        <v>4</v>
      </c>
      <c r="G47" s="229">
        <v>45903</v>
      </c>
      <c r="H47" s="86"/>
    </row>
    <row r="48" spans="1:8" ht="15">
      <c r="A48" s="87" t="s">
        <v>3</v>
      </c>
      <c r="B48" s="75"/>
      <c r="C48" s="181"/>
      <c r="D48" s="181"/>
      <c r="E48" s="76"/>
      <c r="F48" s="76" t="s">
        <v>32</v>
      </c>
      <c r="G48" s="112" t="s">
        <v>133</v>
      </c>
      <c r="H48" s="89"/>
    </row>
    <row r="49" spans="1:8" ht="15.75" thickBot="1">
      <c r="A49" s="183" t="s">
        <v>101</v>
      </c>
      <c r="B49" s="184"/>
      <c r="C49" s="182"/>
      <c r="D49" s="182"/>
      <c r="E49" s="136"/>
      <c r="F49" s="76" t="s">
        <v>21</v>
      </c>
      <c r="G49" s="137" t="s">
        <v>134</v>
      </c>
      <c r="H49" s="88"/>
    </row>
    <row r="50" spans="1:8" ht="12" customHeight="1" thickBot="1">
      <c r="A50" s="169"/>
      <c r="B50" s="77"/>
      <c r="C50" s="77"/>
      <c r="D50" s="77"/>
      <c r="E50" s="77"/>
      <c r="F50" s="77"/>
      <c r="G50" s="77"/>
      <c r="H50" s="139" t="s">
        <v>54</v>
      </c>
    </row>
  </sheetData>
  <mergeCells count="55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D11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tabSelected="1" view="pageLayout" topLeftCell="A35" zoomScaleNormal="100" workbookViewId="0">
      <selection activeCell="M36" sqref="M36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5" t="s">
        <v>102</v>
      </c>
      <c r="B1" s="66"/>
      <c r="C1" s="66"/>
      <c r="D1" s="66"/>
      <c r="E1" s="66"/>
      <c r="F1" s="66"/>
      <c r="G1" s="66"/>
      <c r="H1" s="69"/>
      <c r="I1" s="63"/>
      <c r="J1" s="64"/>
      <c r="K1" s="114"/>
    </row>
    <row r="2" spans="1:11" ht="17.25">
      <c r="A2" s="65"/>
      <c r="B2" s="66"/>
      <c r="C2" s="66"/>
      <c r="D2" s="66"/>
      <c r="E2" s="66"/>
      <c r="F2" s="66"/>
      <c r="G2" s="66"/>
      <c r="H2" s="69"/>
      <c r="I2" s="63"/>
      <c r="J2" s="64"/>
      <c r="K2" s="114"/>
    </row>
    <row r="3" spans="1:11" ht="15.75">
      <c r="B3" s="37" t="s">
        <v>5</v>
      </c>
      <c r="C3" s="215" t="str">
        <f>IF('pg 1'!C2="","",'pg 1'!C2)</f>
        <v>City of Warrenton</v>
      </c>
      <c r="D3" s="215"/>
      <c r="E3" s="215"/>
      <c r="F3" s="215"/>
      <c r="G3" s="215"/>
      <c r="H3" s="38"/>
      <c r="J3" s="23"/>
    </row>
    <row r="4" spans="1:11" ht="24.75" customHeight="1">
      <c r="B4" s="37" t="s">
        <v>35</v>
      </c>
      <c r="C4" s="216" t="str">
        <f>IF('pg 1'!C3="","",'pg 1'!C3)</f>
        <v>00932</v>
      </c>
      <c r="D4" s="216"/>
      <c r="E4" s="38"/>
      <c r="F4" s="38"/>
      <c r="G4" s="38"/>
      <c r="H4" s="8"/>
      <c r="I4" s="170">
        <v>0.5</v>
      </c>
      <c r="J4" s="221" t="s">
        <v>100</v>
      </c>
      <c r="K4" s="222"/>
    </row>
    <row r="5" spans="1:11" ht="25.5" customHeight="1">
      <c r="B5" s="37" t="s">
        <v>33</v>
      </c>
      <c r="C5" s="216" t="str">
        <f>IF('pg 1'!C4="","",'pg 1'!C4)</f>
        <v/>
      </c>
      <c r="D5" s="216"/>
      <c r="E5" s="38"/>
      <c r="F5" s="38"/>
      <c r="G5" s="38"/>
      <c r="H5" s="8"/>
      <c r="I5" s="14"/>
      <c r="J5" s="223" t="s">
        <v>44</v>
      </c>
      <c r="K5" s="223"/>
    </row>
    <row r="6" spans="1:11" ht="7.5" customHeight="1">
      <c r="A6" s="2"/>
      <c r="I6" s="58"/>
    </row>
    <row r="7" spans="1:11" ht="65.25">
      <c r="A7" s="34" t="s">
        <v>119</v>
      </c>
      <c r="B7" s="35" t="s">
        <v>85</v>
      </c>
      <c r="C7" s="57" t="s">
        <v>24</v>
      </c>
      <c r="D7" s="57" t="s">
        <v>30</v>
      </c>
      <c r="E7" s="57" t="s">
        <v>25</v>
      </c>
      <c r="F7" s="57" t="s">
        <v>0</v>
      </c>
      <c r="G7" s="57" t="s">
        <v>26</v>
      </c>
      <c r="H7" s="57" t="s">
        <v>113</v>
      </c>
      <c r="I7" s="57" t="s">
        <v>27</v>
      </c>
      <c r="J7" s="217" t="s">
        <v>31</v>
      </c>
      <c r="K7" s="218"/>
    </row>
    <row r="8" spans="1:11" ht="15">
      <c r="A8" s="166">
        <v>1</v>
      </c>
      <c r="B8" s="10">
        <v>1.1000000000000001</v>
      </c>
      <c r="C8" s="11">
        <v>131.11960039334986</v>
      </c>
      <c r="D8" s="1">
        <f>IF(B8="","",B8*C8)</f>
        <v>144.23156043268486</v>
      </c>
      <c r="E8" s="12">
        <v>15.1877</v>
      </c>
      <c r="F8" s="9">
        <v>7.0598200000000002</v>
      </c>
      <c r="G8" s="1">
        <f>IF(B8="","",IF(E8&lt;12.5,(0.353*$I$4)*(12.006+EXP(2.46-0.073*E8+0.125*B8+0.389*F8)),(0.361*$I$4)*(-2.261+EXP(2.69-0.065*E8+0.111*B8+0.361*F8))))</f>
        <v>13.909209866683618</v>
      </c>
      <c r="H8" s="13" t="str">
        <f t="shared" ref="H8" si="0">IF(D8="","",IF(D8&gt;=G8,"YES","NO"))</f>
        <v>YES</v>
      </c>
      <c r="I8" s="74">
        <v>2013.4289550000001</v>
      </c>
      <c r="J8" s="219"/>
      <c r="K8" s="220"/>
    </row>
    <row r="9" spans="1:11" ht="15">
      <c r="A9" s="166">
        <v>2</v>
      </c>
      <c r="B9" s="10">
        <v>1</v>
      </c>
      <c r="C9" s="11">
        <v>125.30727307216546</v>
      </c>
      <c r="D9" s="1">
        <f t="shared" ref="D9:D38" si="1">IF(B9="","",B9*C9)</f>
        <v>125.30727307216546</v>
      </c>
      <c r="E9" s="12">
        <v>15.98123</v>
      </c>
      <c r="F9" s="9">
        <v>7.0010680000000001</v>
      </c>
      <c r="G9" s="1">
        <f t="shared" ref="G9:G38" si="2">IF(B9="","",IF(E9&lt;12.5,(0.353*$I$4)*(12.006+EXP(2.46-0.073*E9+0.125*B9+0.389*F9)),(0.361*$I$4)*(-2.261+EXP(2.69-0.065*E9+0.111*B9+0.361*F9))))</f>
        <v>12.757143637539757</v>
      </c>
      <c r="H9" s="13" t="str">
        <f t="shared" ref="H9:H38" si="3">IF(D9="","",IF(D9&gt;=G9,"YES","NO"))</f>
        <v>YES</v>
      </c>
      <c r="I9" s="74">
        <v>2106.8210450000001</v>
      </c>
      <c r="J9" s="219"/>
      <c r="K9" s="220"/>
    </row>
    <row r="10" spans="1:11" ht="15">
      <c r="A10" s="166">
        <v>3</v>
      </c>
      <c r="B10" s="10">
        <v>1.1000000000000001</v>
      </c>
      <c r="C10" s="11">
        <v>130.88151581783953</v>
      </c>
      <c r="D10" s="1">
        <f t="shared" si="1"/>
        <v>143.96966739962349</v>
      </c>
      <c r="E10" s="12">
        <v>15.176254</v>
      </c>
      <c r="F10" s="9">
        <v>7.0502060000000002</v>
      </c>
      <c r="G10" s="1">
        <f t="shared" si="2"/>
        <v>13.870224518789328</v>
      </c>
      <c r="H10" s="13" t="str">
        <f t="shared" si="3"/>
        <v>YES</v>
      </c>
      <c r="I10" s="74">
        <v>2017.091553</v>
      </c>
      <c r="J10" s="219"/>
      <c r="K10" s="220"/>
    </row>
    <row r="11" spans="1:11" ht="15">
      <c r="A11" s="166">
        <v>4</v>
      </c>
      <c r="B11" s="10">
        <v>1</v>
      </c>
      <c r="C11" s="11">
        <v>130.82213765077572</v>
      </c>
      <c r="D11" s="1">
        <f t="shared" si="1"/>
        <v>130.82213765077572</v>
      </c>
      <c r="E11" s="12">
        <v>22.070045</v>
      </c>
      <c r="F11" s="9">
        <v>7.277736</v>
      </c>
      <c r="G11" s="1">
        <f t="shared" si="2"/>
        <v>9.3850601450223614</v>
      </c>
      <c r="H11" s="13" t="str">
        <f t="shared" si="3"/>
        <v>YES</v>
      </c>
      <c r="I11" s="74">
        <v>2018.0070800000001</v>
      </c>
      <c r="J11" s="219"/>
      <c r="K11" s="220"/>
    </row>
    <row r="12" spans="1:11" ht="15">
      <c r="A12" s="166">
        <v>5</v>
      </c>
      <c r="B12" s="10">
        <v>1.1000000000000001</v>
      </c>
      <c r="C12" s="11">
        <v>131.06000605113977</v>
      </c>
      <c r="D12" s="1">
        <f t="shared" si="1"/>
        <v>144.16600665625376</v>
      </c>
      <c r="E12" s="12">
        <v>22.047153000000002</v>
      </c>
      <c r="F12" s="9">
        <v>7.2841440000000004</v>
      </c>
      <c r="G12" s="1">
        <f t="shared" si="2"/>
        <v>9.5320835020889927</v>
      </c>
      <c r="H12" s="13" t="str">
        <f t="shared" si="3"/>
        <v>YES</v>
      </c>
      <c r="I12" s="74">
        <v>2014.344482</v>
      </c>
      <c r="J12" s="219"/>
      <c r="K12" s="220"/>
    </row>
    <row r="13" spans="1:11" ht="15">
      <c r="A13" s="166">
        <v>6</v>
      </c>
      <c r="B13" s="10">
        <v>1.2</v>
      </c>
      <c r="C13" s="11">
        <v>131.53831531131775</v>
      </c>
      <c r="D13" s="1">
        <f t="shared" si="1"/>
        <v>157.84597837358129</v>
      </c>
      <c r="E13" s="12">
        <v>20.60125</v>
      </c>
      <c r="F13" s="9">
        <v>7.3290100000000002</v>
      </c>
      <c r="G13" s="1">
        <f t="shared" si="2"/>
        <v>10.813785376729829</v>
      </c>
      <c r="H13" s="13" t="str">
        <f t="shared" si="3"/>
        <v>YES</v>
      </c>
      <c r="I13" s="74">
        <v>2007.019775</v>
      </c>
      <c r="J13" s="219"/>
      <c r="K13" s="220"/>
    </row>
    <row r="14" spans="1:11" ht="15">
      <c r="A14" s="166">
        <v>7</v>
      </c>
      <c r="B14" s="10">
        <v>1.2</v>
      </c>
      <c r="C14" s="11">
        <v>127.80673168280312</v>
      </c>
      <c r="D14" s="1">
        <f t="shared" si="1"/>
        <v>153.36807801936374</v>
      </c>
      <c r="E14" s="12">
        <v>16.084236000000001</v>
      </c>
      <c r="F14" s="9">
        <v>7.0886610000000001</v>
      </c>
      <c r="G14" s="1">
        <f t="shared" si="2"/>
        <v>13.392416499323783</v>
      </c>
      <c r="H14" s="13" t="str">
        <f t="shared" si="3"/>
        <v>YES</v>
      </c>
      <c r="I14" s="74">
        <v>2065.6188959999999</v>
      </c>
      <c r="J14" s="219"/>
      <c r="K14" s="220"/>
    </row>
    <row r="15" spans="1:11" ht="15">
      <c r="A15" s="166">
        <v>8</v>
      </c>
      <c r="B15" s="10">
        <v>1.1000000000000001</v>
      </c>
      <c r="C15" s="11">
        <v>132.14115814041904</v>
      </c>
      <c r="D15" s="1">
        <f t="shared" si="1"/>
        <v>145.35527395446096</v>
      </c>
      <c r="E15" s="12">
        <v>15.443308</v>
      </c>
      <c r="F15" s="9">
        <v>7.0448649999999997</v>
      </c>
      <c r="G15" s="1">
        <f t="shared" si="2"/>
        <v>13.597482415328031</v>
      </c>
      <c r="H15" s="13" t="str">
        <f t="shared" si="3"/>
        <v>YES</v>
      </c>
      <c r="I15" s="74">
        <v>1997.863525</v>
      </c>
      <c r="J15" s="219"/>
      <c r="K15" s="220"/>
    </row>
    <row r="16" spans="1:11" ht="15">
      <c r="A16" s="166">
        <v>9</v>
      </c>
      <c r="B16" s="10">
        <v>1.1000000000000001</v>
      </c>
      <c r="C16" s="11">
        <v>133.11727841030466</v>
      </c>
      <c r="D16" s="1">
        <f t="shared" si="1"/>
        <v>146.42900625133515</v>
      </c>
      <c r="E16" s="12">
        <v>15.737066</v>
      </c>
      <c r="F16" s="9">
        <v>7.0672969999999999</v>
      </c>
      <c r="G16" s="1">
        <f t="shared" si="2"/>
        <v>13.444316137789652</v>
      </c>
      <c r="H16" s="13" t="str">
        <f t="shared" si="3"/>
        <v>YES</v>
      </c>
      <c r="I16" s="74">
        <v>1983.2136230000001</v>
      </c>
      <c r="J16" s="219"/>
      <c r="K16" s="220"/>
    </row>
    <row r="17" spans="1:11" ht="15">
      <c r="A17" s="166">
        <v>10</v>
      </c>
      <c r="B17" s="10">
        <v>1.1000000000000001</v>
      </c>
      <c r="C17" s="11">
        <v>136.0698539582668</v>
      </c>
      <c r="D17" s="1">
        <f t="shared" si="1"/>
        <v>149.67683935409349</v>
      </c>
      <c r="E17" s="12">
        <v>17.144818999999998</v>
      </c>
      <c r="F17" s="9">
        <v>7.0085459999999999</v>
      </c>
      <c r="G17" s="1">
        <f t="shared" si="2"/>
        <v>11.967744163545314</v>
      </c>
      <c r="H17" s="13" t="str">
        <f t="shared" si="3"/>
        <v>YES</v>
      </c>
      <c r="I17" s="74">
        <v>1940.179932</v>
      </c>
      <c r="J17" s="219"/>
      <c r="K17" s="220"/>
    </row>
    <row r="18" spans="1:11" ht="15">
      <c r="A18" s="166">
        <v>11</v>
      </c>
      <c r="B18" s="10">
        <v>1.1000000000000001</v>
      </c>
      <c r="C18" s="11">
        <v>135.941558468609</v>
      </c>
      <c r="D18" s="1">
        <f t="shared" si="1"/>
        <v>149.5357143154699</v>
      </c>
      <c r="E18" s="12">
        <v>17.396612000000001</v>
      </c>
      <c r="F18" s="9">
        <v>6.9871819999999998</v>
      </c>
      <c r="G18" s="1">
        <f t="shared" si="2"/>
        <v>11.673305700680055</v>
      </c>
      <c r="H18" s="13" t="str">
        <f t="shared" si="3"/>
        <v>YES</v>
      </c>
      <c r="I18" s="74">
        <v>1942.010986</v>
      </c>
      <c r="J18" s="219"/>
      <c r="K18" s="220"/>
    </row>
    <row r="19" spans="1:11" ht="15">
      <c r="A19" s="166">
        <v>12</v>
      </c>
      <c r="B19" s="10">
        <v>1.1000000000000001</v>
      </c>
      <c r="C19" s="11">
        <v>127.41140096404754</v>
      </c>
      <c r="D19" s="1">
        <f t="shared" si="1"/>
        <v>140.15254106045231</v>
      </c>
      <c r="E19" s="12">
        <v>14.77186</v>
      </c>
      <c r="F19" s="9">
        <v>7.0737069999999997</v>
      </c>
      <c r="G19" s="1">
        <f t="shared" si="2"/>
        <v>14.375406232118326</v>
      </c>
      <c r="H19" s="13" t="str">
        <f t="shared" si="3"/>
        <v>YES</v>
      </c>
      <c r="I19" s="74">
        <v>2072.0280760000001</v>
      </c>
      <c r="J19" s="219"/>
      <c r="K19" s="220"/>
    </row>
    <row r="20" spans="1:11" ht="15">
      <c r="A20" s="166">
        <v>13</v>
      </c>
      <c r="B20" s="10">
        <v>1.1000000000000001</v>
      </c>
      <c r="C20" s="11">
        <v>126.68366258522811</v>
      </c>
      <c r="D20" s="1">
        <f t="shared" si="1"/>
        <v>139.35202884375093</v>
      </c>
      <c r="E20" s="12">
        <v>16.36655</v>
      </c>
      <c r="F20" s="9">
        <v>6.9775679999999998</v>
      </c>
      <c r="G20" s="1">
        <f t="shared" si="2"/>
        <v>12.465143127803019</v>
      </c>
      <c r="H20" s="13" t="str">
        <f t="shared" si="3"/>
        <v>YES</v>
      </c>
      <c r="I20" s="74">
        <v>2083.9309079999998</v>
      </c>
      <c r="J20" s="219"/>
      <c r="K20" s="220"/>
    </row>
    <row r="21" spans="1:11" ht="15">
      <c r="A21" s="166">
        <v>14</v>
      </c>
      <c r="B21" s="10">
        <v>1.1000000000000001</v>
      </c>
      <c r="C21" s="11">
        <v>122.43396473561597</v>
      </c>
      <c r="D21" s="1">
        <f t="shared" si="1"/>
        <v>134.67736120917758</v>
      </c>
      <c r="E21" s="12">
        <v>16.133831000000001</v>
      </c>
      <c r="F21" s="9">
        <v>7.0416600000000003</v>
      </c>
      <c r="G21" s="1">
        <f t="shared" si="2"/>
        <v>12.967270037655052</v>
      </c>
      <c r="H21" s="13" t="str">
        <f t="shared" si="3"/>
        <v>YES</v>
      </c>
      <c r="I21" s="74">
        <v>2156.264404</v>
      </c>
      <c r="J21" s="219"/>
      <c r="K21" s="220"/>
    </row>
    <row r="22" spans="1:11" ht="15">
      <c r="A22" s="166">
        <v>15</v>
      </c>
      <c r="B22" s="10">
        <v>1.1000000000000001</v>
      </c>
      <c r="C22" s="11">
        <v>122.9560790909278</v>
      </c>
      <c r="D22" s="1">
        <f t="shared" si="1"/>
        <v>135.25168700002058</v>
      </c>
      <c r="E22" s="12">
        <v>15.99649</v>
      </c>
      <c r="F22" s="9">
        <v>6.9540670000000002</v>
      </c>
      <c r="G22" s="1">
        <f t="shared" si="2"/>
        <v>12.667148725425212</v>
      </c>
      <c r="H22" s="13" t="str">
        <f t="shared" si="3"/>
        <v>YES</v>
      </c>
      <c r="I22" s="74">
        <v>2147.108154</v>
      </c>
      <c r="J22" s="219"/>
      <c r="K22" s="220"/>
    </row>
    <row r="23" spans="1:11" ht="15">
      <c r="A23" s="166">
        <v>16</v>
      </c>
      <c r="B23" s="10">
        <v>1.1000000000000001</v>
      </c>
      <c r="C23" s="11">
        <v>133.48704764634243</v>
      </c>
      <c r="D23" s="1">
        <f t="shared" si="1"/>
        <v>146.83575241097668</v>
      </c>
      <c r="E23" s="12">
        <v>16.202503</v>
      </c>
      <c r="F23" s="9">
        <v>6.972226</v>
      </c>
      <c r="G23" s="1">
        <f t="shared" si="2"/>
        <v>12.578078262030569</v>
      </c>
      <c r="H23" s="13" t="str">
        <f t="shared" si="3"/>
        <v>YES</v>
      </c>
      <c r="I23" s="74">
        <v>1977.719971</v>
      </c>
      <c r="J23" s="219"/>
      <c r="K23" s="220"/>
    </row>
    <row r="24" spans="1:11" ht="15">
      <c r="A24" s="166">
        <v>17</v>
      </c>
      <c r="B24" s="10">
        <v>1</v>
      </c>
      <c r="C24" s="11">
        <v>133.48704764634243</v>
      </c>
      <c r="D24" s="1">
        <f t="shared" si="1"/>
        <v>133.48704764634243</v>
      </c>
      <c r="E24" s="12">
        <v>14.199604000000001</v>
      </c>
      <c r="F24" s="9">
        <v>7.0886610000000001</v>
      </c>
      <c r="G24" s="1">
        <f t="shared" si="2"/>
        <v>14.848423339552202</v>
      </c>
      <c r="H24" s="13" t="str">
        <f t="shared" si="3"/>
        <v>YES</v>
      </c>
      <c r="I24" s="74">
        <v>1977.719971</v>
      </c>
      <c r="J24" s="219"/>
      <c r="K24" s="220"/>
    </row>
    <row r="25" spans="1:11" ht="15">
      <c r="A25" s="166">
        <v>18</v>
      </c>
      <c r="B25" s="10">
        <v>1</v>
      </c>
      <c r="C25" s="11">
        <v>141.68648138244276</v>
      </c>
      <c r="D25" s="1">
        <f t="shared" si="1"/>
        <v>141.68648138244276</v>
      </c>
      <c r="E25" s="12">
        <v>14.092781</v>
      </c>
      <c r="F25" s="9">
        <v>7.1687770000000004</v>
      </c>
      <c r="G25" s="1">
        <f t="shared" si="2"/>
        <v>15.405535383309441</v>
      </c>
      <c r="H25" s="13" t="str">
        <f t="shared" si="3"/>
        <v>YES</v>
      </c>
      <c r="I25" s="74">
        <v>1863.2687989999999</v>
      </c>
      <c r="J25" s="219"/>
      <c r="K25" s="220"/>
    </row>
    <row r="26" spans="1:11" ht="15">
      <c r="A26" s="166">
        <v>19</v>
      </c>
      <c r="B26" s="10">
        <v>1.2</v>
      </c>
      <c r="C26" s="11">
        <v>137.23560880932527</v>
      </c>
      <c r="D26" s="1">
        <f t="shared" si="1"/>
        <v>164.68273057119032</v>
      </c>
      <c r="E26" s="12">
        <v>14.836715999999999</v>
      </c>
      <c r="F26" s="9">
        <v>7.1014799999999996</v>
      </c>
      <c r="G26" s="1">
        <f t="shared" si="2"/>
        <v>14.627527333565943</v>
      </c>
      <c r="H26" s="13" t="str">
        <f t="shared" si="3"/>
        <v>YES</v>
      </c>
      <c r="I26" s="74">
        <v>1923.698975</v>
      </c>
      <c r="J26" s="219"/>
      <c r="K26" s="220"/>
    </row>
    <row r="27" spans="1:11" ht="15">
      <c r="A27" s="166">
        <v>20</v>
      </c>
      <c r="B27" s="10">
        <v>1.3</v>
      </c>
      <c r="C27" s="11">
        <v>145.03620932523856</v>
      </c>
      <c r="D27" s="1">
        <f t="shared" si="1"/>
        <v>188.54707212281014</v>
      </c>
      <c r="E27" s="12">
        <v>14.775675</v>
      </c>
      <c r="F27" s="9">
        <v>7.1046849999999999</v>
      </c>
      <c r="G27" s="1">
        <f t="shared" si="2"/>
        <v>14.873465332053534</v>
      </c>
      <c r="H27" s="13" t="str">
        <f t="shared" si="3"/>
        <v>YES</v>
      </c>
      <c r="I27" s="74">
        <v>1820.235107</v>
      </c>
      <c r="J27" s="219"/>
      <c r="K27" s="220"/>
    </row>
    <row r="28" spans="1:11" ht="15">
      <c r="A28" s="166">
        <v>21</v>
      </c>
      <c r="B28" s="10">
        <v>1.3</v>
      </c>
      <c r="C28" s="11">
        <v>132.74955209282874</v>
      </c>
      <c r="D28" s="1">
        <f t="shared" si="1"/>
        <v>172.57441772067736</v>
      </c>
      <c r="E28" s="12">
        <v>14.775675</v>
      </c>
      <c r="F28" s="9">
        <v>7.1046849999999999</v>
      </c>
      <c r="G28" s="1">
        <f t="shared" si="2"/>
        <v>14.873465332053534</v>
      </c>
      <c r="H28" s="13" t="str">
        <f t="shared" si="3"/>
        <v>YES</v>
      </c>
      <c r="I28" s="74">
        <v>1988.707275</v>
      </c>
      <c r="J28" s="219"/>
      <c r="K28" s="220"/>
    </row>
    <row r="29" spans="1:11" ht="15">
      <c r="A29" s="166">
        <v>22</v>
      </c>
      <c r="B29" s="10">
        <v>1.3</v>
      </c>
      <c r="C29" s="11">
        <v>136.71505039574134</v>
      </c>
      <c r="D29" s="1">
        <f t="shared" si="1"/>
        <v>177.72956551446376</v>
      </c>
      <c r="E29" s="12">
        <v>15.031281999999999</v>
      </c>
      <c r="F29" s="9">
        <v>7.0416600000000003</v>
      </c>
      <c r="G29" s="1">
        <f t="shared" si="2"/>
        <v>14.283570699302862</v>
      </c>
      <c r="H29" s="13" t="str">
        <f t="shared" si="3"/>
        <v>YES</v>
      </c>
      <c r="I29" s="74">
        <v>1931.023682</v>
      </c>
      <c r="J29" s="219"/>
      <c r="K29" s="220"/>
    </row>
    <row r="30" spans="1:11" ht="15">
      <c r="A30" s="166">
        <v>23</v>
      </c>
      <c r="B30" s="10">
        <v>1.3</v>
      </c>
      <c r="C30" s="11">
        <v>131.71860263396641</v>
      </c>
      <c r="D30" s="1">
        <f t="shared" si="1"/>
        <v>171.23418342415636</v>
      </c>
      <c r="E30" s="12">
        <v>15.660767</v>
      </c>
      <c r="F30" s="9">
        <v>7.0576829999999999</v>
      </c>
      <c r="G30" s="1">
        <f t="shared" si="2"/>
        <v>13.776380814168974</v>
      </c>
      <c r="H30" s="13" t="str">
        <f t="shared" si="3"/>
        <v>YES</v>
      </c>
      <c r="I30" s="74">
        <v>2004.2727050000001</v>
      </c>
      <c r="J30" s="219"/>
      <c r="K30" s="220"/>
    </row>
    <row r="31" spans="1:11" ht="15">
      <c r="A31" s="166">
        <v>24</v>
      </c>
      <c r="B31" s="10">
        <v>1.2</v>
      </c>
      <c r="C31" s="11">
        <v>131.17924895654411</v>
      </c>
      <c r="D31" s="1">
        <f t="shared" si="1"/>
        <v>157.41509874785294</v>
      </c>
      <c r="E31" s="12">
        <v>15.641691</v>
      </c>
      <c r="F31" s="9">
        <v>7.0555469999999998</v>
      </c>
      <c r="G31" s="1">
        <f t="shared" si="2"/>
        <v>13.62638201728662</v>
      </c>
      <c r="H31" s="13" t="str">
        <f t="shared" si="3"/>
        <v>YES</v>
      </c>
      <c r="I31" s="74">
        <v>2012.513428</v>
      </c>
      <c r="J31" s="219"/>
      <c r="K31" s="220"/>
    </row>
    <row r="32" spans="1:11" ht="15">
      <c r="A32" s="166">
        <v>25</v>
      </c>
      <c r="B32" s="10">
        <v>1.2</v>
      </c>
      <c r="C32" s="11">
        <v>129.70400792714736</v>
      </c>
      <c r="D32" s="1">
        <f t="shared" si="1"/>
        <v>155.64480951257681</v>
      </c>
      <c r="E32" s="12">
        <v>15.511979999999999</v>
      </c>
      <c r="F32" s="9">
        <v>7.0897300000000003</v>
      </c>
      <c r="G32" s="1">
        <f t="shared" si="2"/>
        <v>13.920944997131667</v>
      </c>
      <c r="H32" s="13" t="str">
        <f t="shared" si="3"/>
        <v>YES</v>
      </c>
      <c r="I32" s="74">
        <v>2035.403564</v>
      </c>
      <c r="J32" s="219"/>
      <c r="K32" s="220"/>
    </row>
    <row r="33" spans="1:11" ht="15">
      <c r="A33" s="166">
        <v>26</v>
      </c>
      <c r="B33" s="10">
        <v>1.3</v>
      </c>
      <c r="C33" s="11">
        <v>154.43599449785501</v>
      </c>
      <c r="D33" s="1">
        <f t="shared" si="1"/>
        <v>200.76679284721152</v>
      </c>
      <c r="E33" s="12">
        <v>15.046543</v>
      </c>
      <c r="F33" s="9">
        <v>7.0801160000000003</v>
      </c>
      <c r="G33" s="1">
        <f t="shared" si="2"/>
        <v>14.474181946313072</v>
      </c>
      <c r="H33" s="13" t="str">
        <f t="shared" si="3"/>
        <v>YES</v>
      </c>
      <c r="I33" s="74">
        <v>1709.4460449999999</v>
      </c>
      <c r="J33" s="219"/>
      <c r="K33" s="220"/>
    </row>
    <row r="34" spans="1:11" ht="15">
      <c r="A34" s="166">
        <v>27</v>
      </c>
      <c r="B34" s="10">
        <v>1.2</v>
      </c>
      <c r="C34" s="11">
        <v>128.66221139547258</v>
      </c>
      <c r="D34" s="1">
        <f t="shared" si="1"/>
        <v>154.39465367456708</v>
      </c>
      <c r="E34" s="12">
        <v>14.691744</v>
      </c>
      <c r="F34" s="9">
        <v>7.0138860000000003</v>
      </c>
      <c r="G34" s="1">
        <f t="shared" si="2"/>
        <v>14.297439665292618</v>
      </c>
      <c r="H34" s="13" t="str">
        <f t="shared" si="3"/>
        <v>YES</v>
      </c>
      <c r="I34" s="74">
        <v>2051.8845209999999</v>
      </c>
      <c r="J34" s="219"/>
      <c r="K34" s="220"/>
    </row>
    <row r="35" spans="1:11" ht="15">
      <c r="A35" s="166">
        <v>28</v>
      </c>
      <c r="B35" s="10">
        <v>1.2</v>
      </c>
      <c r="C35" s="11">
        <v>139.62808760958646</v>
      </c>
      <c r="D35" s="1">
        <f t="shared" si="1"/>
        <v>167.55370513150373</v>
      </c>
      <c r="E35" s="12">
        <v>14.703189999999999</v>
      </c>
      <c r="F35" s="9">
        <v>7.0982750000000001</v>
      </c>
      <c r="G35" s="1">
        <f t="shared" si="2"/>
        <v>14.741054634310789</v>
      </c>
      <c r="H35" s="13" t="str">
        <f t="shared" si="3"/>
        <v>YES</v>
      </c>
      <c r="I35" s="74">
        <v>1890.737061</v>
      </c>
      <c r="J35" s="219"/>
      <c r="K35" s="220"/>
    </row>
    <row r="36" spans="1:11" ht="15">
      <c r="A36" s="166">
        <v>29</v>
      </c>
      <c r="B36" s="10">
        <v>1.2</v>
      </c>
      <c r="C36" s="11">
        <v>137.17032669433769</v>
      </c>
      <c r="D36" s="1">
        <f t="shared" si="1"/>
        <v>164.60439203320522</v>
      </c>
      <c r="E36" s="12">
        <v>14.432321999999999</v>
      </c>
      <c r="F36" s="9">
        <v>7.1196390000000003</v>
      </c>
      <c r="G36" s="1">
        <f t="shared" si="2"/>
        <v>15.129510552418839</v>
      </c>
      <c r="H36" s="13" t="str">
        <f t="shared" si="3"/>
        <v>YES</v>
      </c>
      <c r="I36" s="74">
        <v>1924.6145019999999</v>
      </c>
      <c r="J36" s="219"/>
      <c r="K36" s="220"/>
    </row>
    <row r="37" spans="1:11" ht="15">
      <c r="A37" s="166">
        <v>30</v>
      </c>
      <c r="B37" s="10">
        <v>1.2</v>
      </c>
      <c r="C37" s="11">
        <v>141.82589241138515</v>
      </c>
      <c r="D37" s="1">
        <f t="shared" si="1"/>
        <v>170.19107089366219</v>
      </c>
      <c r="E37" s="12">
        <v>14.020296</v>
      </c>
      <c r="F37" s="9">
        <v>7.1089570000000002</v>
      </c>
      <c r="G37" s="1">
        <f t="shared" si="2"/>
        <v>15.489832595434608</v>
      </c>
      <c r="H37" s="13" t="str">
        <f t="shared" si="3"/>
        <v>YES</v>
      </c>
      <c r="I37" s="74">
        <v>1861.4372559999999</v>
      </c>
      <c r="J37" s="219"/>
      <c r="K37" s="220"/>
    </row>
    <row r="38" spans="1:11" ht="15">
      <c r="A38" s="166">
        <v>31</v>
      </c>
      <c r="B38" s="10">
        <v>1.2</v>
      </c>
      <c r="C38" s="11">
        <v>140.80000000000001</v>
      </c>
      <c r="D38" s="1">
        <f t="shared" si="1"/>
        <v>168.96</v>
      </c>
      <c r="E38" s="12">
        <v>13.98596</v>
      </c>
      <c r="F38" s="9">
        <v>7.0566149999999999</v>
      </c>
      <c r="G38" s="1">
        <f t="shared" si="2"/>
        <v>15.227110312803596</v>
      </c>
      <c r="H38" s="13" t="str">
        <f t="shared" si="3"/>
        <v>YES</v>
      </c>
      <c r="I38" s="74">
        <v>1875</v>
      </c>
      <c r="J38" s="219"/>
      <c r="K38" s="220"/>
    </row>
    <row r="39" spans="1:11" ht="15">
      <c r="A39" s="32"/>
      <c r="B39" s="101"/>
      <c r="C39" s="102"/>
      <c r="D39" s="6"/>
      <c r="E39" s="103"/>
      <c r="F39" s="104"/>
      <c r="G39" s="6"/>
      <c r="H39" s="4"/>
      <c r="I39" s="105"/>
      <c r="J39" s="106"/>
      <c r="K39" s="107"/>
    </row>
    <row r="40" spans="1:11" ht="20.25">
      <c r="A40" s="29" t="s">
        <v>99</v>
      </c>
      <c r="B40" s="4"/>
      <c r="C40" s="4"/>
      <c r="D40" s="5"/>
      <c r="E40" s="6"/>
      <c r="F40" s="7"/>
      <c r="G40" s="6"/>
      <c r="H40" s="70"/>
    </row>
    <row r="41" spans="1:11" ht="15">
      <c r="A41" s="29"/>
      <c r="B41" s="4"/>
      <c r="C41" s="4"/>
      <c r="D41" s="5"/>
      <c r="E41" s="6"/>
      <c r="F41" s="7"/>
      <c r="G41" s="6"/>
      <c r="H41" s="70"/>
      <c r="K41" s="59"/>
    </row>
    <row r="42" spans="1:11" ht="18.75">
      <c r="A42" s="115" t="s">
        <v>79</v>
      </c>
      <c r="B42" s="4"/>
      <c r="C42" s="4"/>
      <c r="D42" s="5"/>
      <c r="E42" s="6"/>
      <c r="F42" s="7"/>
      <c r="G42" s="6"/>
      <c r="H42" s="70"/>
      <c r="K42" s="59"/>
    </row>
    <row r="43" spans="1:11" ht="15">
      <c r="B43" s="3" t="s">
        <v>78</v>
      </c>
      <c r="C43" s="116" t="s">
        <v>57</v>
      </c>
      <c r="D43" s="5"/>
      <c r="E43" s="6"/>
      <c r="F43" s="7"/>
      <c r="G43" s="6"/>
      <c r="H43" s="70"/>
      <c r="K43" s="59"/>
    </row>
    <row r="44" spans="1:11" ht="15.75" customHeight="1">
      <c r="B44" s="3"/>
      <c r="C44" s="117" t="s">
        <v>58</v>
      </c>
      <c r="H44" s="73"/>
      <c r="I44" s="73"/>
    </row>
    <row r="45" spans="1:11" ht="12.75" customHeight="1">
      <c r="B45" s="3"/>
      <c r="C45" s="117" t="s">
        <v>59</v>
      </c>
      <c r="K45" s="59"/>
    </row>
    <row r="46" spans="1:11" ht="12.75" customHeight="1">
      <c r="B46" s="3" t="s">
        <v>77</v>
      </c>
      <c r="C46" s="118" t="s">
        <v>60</v>
      </c>
      <c r="K46" s="30"/>
    </row>
    <row r="47" spans="1:11">
      <c r="B47" s="3" t="s">
        <v>76</v>
      </c>
      <c r="C47" s="15" t="s">
        <v>61</v>
      </c>
      <c r="K47" s="114" t="s">
        <v>55</v>
      </c>
    </row>
  </sheetData>
  <sheetProtection sheet="1" objects="1" scenarios="1"/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11" t="s">
        <v>53</v>
      </c>
      <c r="H1" s="110"/>
      <c r="K1" s="126"/>
    </row>
    <row r="2" spans="1:22">
      <c r="H2" s="110"/>
    </row>
    <row r="3" spans="1:22" ht="15">
      <c r="A3" s="99" t="s">
        <v>51</v>
      </c>
    </row>
    <row r="4" spans="1:22" ht="14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5.75" customHeight="1">
      <c r="A5" s="224" t="s">
        <v>71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2" ht="15" customHeight="1">
      <c r="A6" s="224" t="s">
        <v>72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22" ht="15" customHeight="1">
      <c r="A7" s="224" t="s">
        <v>56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22" ht="16.5">
      <c r="A8" s="113" t="s">
        <v>62</v>
      </c>
    </row>
    <row r="9" spans="1:22" ht="14.25">
      <c r="A9" s="96"/>
      <c r="K9" s="123"/>
    </row>
    <row r="10" spans="1:22" ht="3" customHeight="1">
      <c r="A10" s="71"/>
      <c r="B10" s="90"/>
      <c r="C10" s="90"/>
      <c r="D10" s="90"/>
      <c r="E10" s="90"/>
      <c r="F10" s="90"/>
      <c r="G10" s="90"/>
      <c r="H10" s="90"/>
      <c r="I10" s="90"/>
      <c r="J10" s="72"/>
      <c r="K10" s="123"/>
    </row>
    <row r="11" spans="1:22">
      <c r="K11" s="123"/>
    </row>
    <row r="12" spans="1:22" ht="16.5">
      <c r="A12" s="129" t="s">
        <v>68</v>
      </c>
      <c r="B12" s="83"/>
      <c r="C12" s="130"/>
      <c r="D12" s="130"/>
      <c r="E12" s="83"/>
      <c r="F12" s="83"/>
      <c r="G12" s="83"/>
      <c r="H12" s="83"/>
      <c r="I12" s="83"/>
      <c r="J12" s="83"/>
      <c r="K12" s="123"/>
    </row>
    <row r="13" spans="1:22" ht="18.75">
      <c r="A13" s="131" t="s">
        <v>105</v>
      </c>
      <c r="B13" s="83"/>
      <c r="C13" s="130"/>
      <c r="D13" s="130"/>
      <c r="E13" s="83"/>
      <c r="F13" s="83"/>
      <c r="G13" s="83"/>
      <c r="H13" s="83"/>
      <c r="I13" s="83"/>
      <c r="J13" s="83"/>
      <c r="K13" s="123"/>
    </row>
    <row r="14" spans="1:22" ht="18.75">
      <c r="A14" s="131" t="s">
        <v>106</v>
      </c>
      <c r="B14" s="83"/>
      <c r="C14" s="130"/>
      <c r="D14" s="130"/>
      <c r="E14" s="83"/>
      <c r="F14" s="83"/>
      <c r="G14" s="83"/>
      <c r="H14" s="83"/>
      <c r="I14" s="83"/>
      <c r="J14" s="83"/>
      <c r="K14" s="124"/>
    </row>
    <row r="15" spans="1:22" ht="18.75">
      <c r="A15" s="131" t="s">
        <v>118</v>
      </c>
      <c r="B15" s="83"/>
      <c r="C15" s="130"/>
      <c r="D15" s="130"/>
      <c r="E15" s="83"/>
      <c r="F15" s="83"/>
      <c r="G15" s="83"/>
      <c r="H15" s="83"/>
      <c r="I15" s="83"/>
      <c r="J15" s="83"/>
      <c r="K15" s="124"/>
    </row>
    <row r="16" spans="1:22" ht="18.75">
      <c r="A16" s="131" t="s">
        <v>73</v>
      </c>
      <c r="B16" s="83"/>
      <c r="C16" s="130"/>
      <c r="D16" s="130"/>
      <c r="E16" s="83"/>
      <c r="F16" s="83"/>
      <c r="G16" s="83"/>
      <c r="H16" s="83"/>
      <c r="I16" s="83"/>
      <c r="J16" s="83"/>
      <c r="K16" s="124"/>
    </row>
    <row r="17" spans="1:11" ht="14.25">
      <c r="A17" s="164" t="s">
        <v>107</v>
      </c>
      <c r="B17" s="83"/>
      <c r="C17" s="130"/>
      <c r="D17" s="130"/>
      <c r="E17" s="83"/>
      <c r="F17" s="83"/>
      <c r="G17" s="83"/>
      <c r="H17" s="83"/>
      <c r="I17" s="83"/>
      <c r="J17" s="83"/>
      <c r="K17" s="124"/>
    </row>
    <row r="18" spans="1:11" ht="18.75">
      <c r="A18" s="131" t="s">
        <v>52</v>
      </c>
      <c r="B18" s="83"/>
      <c r="C18" s="130"/>
      <c r="D18" s="130"/>
      <c r="E18" s="83"/>
      <c r="F18" s="83"/>
      <c r="G18" s="83"/>
      <c r="H18" s="83"/>
      <c r="I18" s="83"/>
      <c r="J18" s="83"/>
      <c r="K18" s="124"/>
    </row>
    <row r="19" spans="1:11" ht="14.25">
      <c r="A19" s="131" t="s">
        <v>69</v>
      </c>
      <c r="B19" s="83"/>
      <c r="C19" s="130"/>
      <c r="D19" s="130"/>
      <c r="E19" s="83"/>
      <c r="F19" s="83"/>
      <c r="G19" s="83"/>
      <c r="H19" s="83"/>
      <c r="I19" s="83"/>
      <c r="J19" s="83"/>
      <c r="K19" s="124"/>
    </row>
    <row r="20" spans="1:11" ht="14.25">
      <c r="A20" s="164" t="s">
        <v>121</v>
      </c>
      <c r="B20" s="83"/>
      <c r="C20" s="130"/>
      <c r="D20" s="130"/>
      <c r="E20" s="83"/>
      <c r="F20" s="83"/>
      <c r="G20" s="83"/>
      <c r="H20" s="83"/>
      <c r="I20" s="83"/>
      <c r="J20" s="83"/>
      <c r="K20" s="124"/>
    </row>
    <row r="21" spans="1:11" ht="14.25">
      <c r="C21" s="94"/>
      <c r="D21" s="94"/>
      <c r="K21" s="123"/>
    </row>
    <row r="22" spans="1:11" ht="15">
      <c r="A22" s="133" t="s">
        <v>122</v>
      </c>
      <c r="B22" s="108"/>
      <c r="C22" s="108"/>
      <c r="D22" s="108"/>
      <c r="E22" s="82"/>
      <c r="F22" s="82"/>
      <c r="G22" s="82"/>
      <c r="H22" s="82"/>
      <c r="I22" s="82"/>
      <c r="J22" s="82"/>
      <c r="K22" s="124"/>
    </row>
    <row r="23" spans="1:11" ht="18.75">
      <c r="A23" s="109" t="s">
        <v>108</v>
      </c>
      <c r="B23" s="82"/>
      <c r="C23" s="108"/>
      <c r="D23" s="108"/>
      <c r="E23" s="82"/>
      <c r="F23" s="82"/>
      <c r="G23" s="82"/>
      <c r="H23" s="82"/>
      <c r="I23" s="82"/>
      <c r="J23" s="82"/>
      <c r="K23" s="123"/>
    </row>
    <row r="24" spans="1:11" ht="18.75">
      <c r="A24" s="109" t="s">
        <v>109</v>
      </c>
      <c r="B24" s="82"/>
      <c r="C24" s="108"/>
      <c r="D24" s="108"/>
      <c r="E24" s="82"/>
      <c r="F24" s="82"/>
      <c r="G24" s="82"/>
      <c r="H24" s="82"/>
      <c r="I24" s="82"/>
      <c r="J24" s="82"/>
      <c r="K24" s="123"/>
    </row>
    <row r="25" spans="1:11" ht="18.75">
      <c r="A25" s="109" t="s">
        <v>123</v>
      </c>
      <c r="B25" s="82"/>
      <c r="C25" s="108"/>
      <c r="D25" s="108"/>
      <c r="E25" s="82"/>
      <c r="F25" s="82"/>
      <c r="G25" s="82"/>
      <c r="H25" s="82"/>
      <c r="I25" s="82"/>
      <c r="J25" s="82"/>
      <c r="K25" s="123"/>
    </row>
    <row r="26" spans="1:11" ht="14.25">
      <c r="C26" s="94"/>
      <c r="D26" s="94"/>
    </row>
    <row r="27" spans="1:11" ht="15">
      <c r="A27" s="132" t="s">
        <v>50</v>
      </c>
      <c r="B27" s="83"/>
      <c r="C27" s="130"/>
      <c r="D27" s="130"/>
      <c r="E27" s="83"/>
      <c r="F27" s="83"/>
      <c r="G27" s="83"/>
      <c r="H27" s="83"/>
      <c r="I27" s="83"/>
      <c r="J27" s="83"/>
    </row>
    <row r="28" spans="1:11" ht="14.25">
      <c r="A28" s="131" t="s">
        <v>110</v>
      </c>
      <c r="B28" s="83"/>
      <c r="C28" s="130"/>
      <c r="D28" s="130"/>
      <c r="E28" s="83"/>
      <c r="F28" s="83"/>
      <c r="G28" s="83"/>
      <c r="H28" s="83"/>
      <c r="I28" s="83"/>
      <c r="J28" s="83"/>
    </row>
    <row r="29" spans="1:11" ht="14.25">
      <c r="A29" s="131" t="s">
        <v>111</v>
      </c>
      <c r="B29" s="83"/>
      <c r="C29" s="130"/>
      <c r="D29" s="130"/>
      <c r="E29" s="83"/>
      <c r="F29" s="83"/>
      <c r="G29" s="83"/>
      <c r="H29" s="83"/>
      <c r="I29" s="83"/>
      <c r="J29" s="83"/>
    </row>
    <row r="30" spans="1:11" ht="14.25">
      <c r="A30" s="131" t="s">
        <v>112</v>
      </c>
      <c r="B30" s="83"/>
      <c r="C30" s="130"/>
      <c r="D30" s="130"/>
      <c r="E30" s="83"/>
      <c r="F30" s="83"/>
      <c r="G30" s="83"/>
      <c r="H30" s="83"/>
      <c r="I30" s="83"/>
      <c r="J30" s="83"/>
      <c r="K30" s="123"/>
    </row>
    <row r="31" spans="1:11" ht="14.25">
      <c r="A31" s="131" t="s">
        <v>97</v>
      </c>
      <c r="B31" s="83"/>
      <c r="C31" s="83"/>
      <c r="D31" s="83"/>
      <c r="E31" s="83"/>
      <c r="F31" s="83"/>
      <c r="G31" s="83"/>
      <c r="H31" s="83"/>
      <c r="I31" s="83"/>
      <c r="J31" s="83"/>
      <c r="K31" s="123"/>
    </row>
    <row r="32" spans="1:11">
      <c r="K32" s="124"/>
    </row>
    <row r="33" spans="1:11" ht="15">
      <c r="A33" s="133" t="s">
        <v>116</v>
      </c>
      <c r="B33" s="82"/>
      <c r="C33" s="82"/>
      <c r="D33" s="82"/>
      <c r="E33" s="82"/>
      <c r="F33" s="82"/>
      <c r="G33" s="82"/>
      <c r="H33" s="82"/>
      <c r="I33" s="82"/>
      <c r="J33" s="82"/>
      <c r="K33" s="123"/>
    </row>
    <row r="34" spans="1:11" ht="14.25">
      <c r="A34" s="109" t="s">
        <v>70</v>
      </c>
      <c r="B34" s="82"/>
      <c r="C34" s="82"/>
      <c r="D34" s="82"/>
      <c r="E34" s="82"/>
      <c r="F34" s="82"/>
      <c r="G34" s="82"/>
      <c r="H34" s="82"/>
      <c r="I34" s="82"/>
      <c r="J34" s="82"/>
      <c r="K34" s="123"/>
    </row>
    <row r="35" spans="1:11" ht="14.25">
      <c r="A35" s="95"/>
      <c r="K35" s="123"/>
    </row>
    <row r="36" spans="1:11" ht="15">
      <c r="A36" s="132" t="s">
        <v>117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4.25">
      <c r="A37" s="131" t="s">
        <v>120</v>
      </c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4.25">
      <c r="A38" s="94" t="s">
        <v>125</v>
      </c>
    </row>
    <row r="39" spans="1:11" ht="5.25" customHeight="1">
      <c r="A39" s="134"/>
      <c r="B39" s="90"/>
      <c r="C39" s="90"/>
      <c r="D39" s="90"/>
      <c r="E39" s="90"/>
      <c r="F39" s="90"/>
      <c r="G39" s="90"/>
      <c r="H39" s="90"/>
      <c r="I39" s="135"/>
      <c r="J39" s="72"/>
    </row>
    <row r="40" spans="1:11" ht="5.25" customHeight="1">
      <c r="A40" s="75"/>
      <c r="I40" s="125"/>
    </row>
    <row r="41" spans="1:11">
      <c r="A41" s="15"/>
      <c r="B41" s="15"/>
      <c r="C41" s="15"/>
      <c r="D41" s="15"/>
      <c r="E41" s="15"/>
      <c r="F41" s="15"/>
      <c r="G41" s="100"/>
      <c r="H41" s="15"/>
      <c r="J41" s="146" t="s">
        <v>115</v>
      </c>
    </row>
    <row r="42" spans="1:11">
      <c r="G42" s="100"/>
    </row>
    <row r="43" spans="1:11">
      <c r="G43" s="100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29</v>
      </c>
      <c r="G1" s="161" t="s">
        <v>18</v>
      </c>
    </row>
    <row r="2" spans="1:7" ht="19.5" customHeight="1">
      <c r="A2" s="36" t="s">
        <v>95</v>
      </c>
    </row>
    <row r="3" spans="1:7" ht="24.6" customHeight="1">
      <c r="A3" s="162" t="s">
        <v>7</v>
      </c>
      <c r="B3" s="228" t="str">
        <f>IF('pg 1'!C2="","",'pg 1'!C2)</f>
        <v>City of Warrenton</v>
      </c>
      <c r="C3" s="228"/>
      <c r="D3" s="152"/>
      <c r="E3" s="140" t="str">
        <f>IF(B23="","",B23)</f>
        <v/>
      </c>
      <c r="F3" s="153" t="str">
        <f>IF(B25="","",(B25))</f>
        <v/>
      </c>
    </row>
    <row r="4" spans="1:7" ht="24.6" customHeight="1">
      <c r="A4" s="162" t="s">
        <v>9</v>
      </c>
      <c r="B4" s="167" t="str">
        <f>IF('pg 1'!C3="","",'pg 1'!C3)</f>
        <v>00932</v>
      </c>
      <c r="C4" s="163" t="str">
        <f>IF(B4="","",(HYPERLINK("https://yourwater.oregon.gov/inventory.php?pwsno="&amp;B4,B4&amp;" Water System Profile on DataOnline")))</f>
        <v>00932 Water System Profile on DataOnline</v>
      </c>
      <c r="D4" s="151"/>
      <c r="E4" s="145"/>
      <c r="F4" s="140"/>
    </row>
    <row r="5" spans="1:7" ht="24.6" customHeight="1">
      <c r="A5" s="162" t="s">
        <v>10</v>
      </c>
      <c r="B5" s="167" t="str">
        <f>IF('pg 1'!C4="","",'pg 1'!C4)</f>
        <v/>
      </c>
      <c r="C5" s="31" t="s">
        <v>93</v>
      </c>
      <c r="D5" s="54" t="s">
        <v>92</v>
      </c>
      <c r="E5" s="140"/>
      <c r="F5" s="140"/>
    </row>
    <row r="6" spans="1:7" ht="24.6" customHeight="1">
      <c r="A6" s="162" t="s">
        <v>1</v>
      </c>
      <c r="B6" s="167" t="str">
        <f>IF('pg 1'!G1="","",'pg 1'!G1)</f>
        <v>Clatsop</v>
      </c>
      <c r="C6" s="31" t="s">
        <v>90</v>
      </c>
      <c r="D6" s="54" t="s">
        <v>91</v>
      </c>
      <c r="E6" s="140"/>
      <c r="F6" s="140"/>
    </row>
    <row r="7" spans="1:7" ht="24.6" customHeight="1">
      <c r="A7" s="162" t="s">
        <v>11</v>
      </c>
      <c r="B7" s="168">
        <f>IF('pg 1'!G2="","",'pg 1'!G2)</f>
        <v>45870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6" t="s">
        <v>23</v>
      </c>
      <c r="B9" s="227"/>
      <c r="C9" s="27"/>
      <c r="D9" s="142" t="s">
        <v>96</v>
      </c>
      <c r="E9" s="28">
        <f>'pg 1'!E8</f>
        <v>0.5</v>
      </c>
      <c r="F9" s="143" t="s">
        <v>19</v>
      </c>
      <c r="G9" s="28">
        <f>'pg 1'!F8</f>
        <v>4</v>
      </c>
    </row>
    <row r="10" spans="1:7" ht="93" customHeight="1">
      <c r="A10" s="141" t="s">
        <v>12</v>
      </c>
      <c r="B10" s="141" t="s">
        <v>89</v>
      </c>
      <c r="C10" s="18" t="s">
        <v>36</v>
      </c>
      <c r="D10" s="141" t="s">
        <v>13</v>
      </c>
      <c r="E10" s="141" t="s">
        <v>88</v>
      </c>
      <c r="F10" s="18" t="s">
        <v>37</v>
      </c>
      <c r="G10" s="18" t="s">
        <v>38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58"/>
      <c r="B17" s="159"/>
      <c r="C17" s="160"/>
      <c r="D17" s="159"/>
      <c r="E17" s="160"/>
      <c r="F17" s="160"/>
      <c r="G17" s="160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4" t="s">
        <v>86</v>
      </c>
      <c r="F19" s="41"/>
    </row>
    <row r="20" spans="1:7" ht="31.5" customHeight="1">
      <c r="A20" s="32"/>
      <c r="B20" s="32"/>
      <c r="C20" s="33"/>
      <c r="E20" s="144" t="s">
        <v>87</v>
      </c>
      <c r="F20" s="41"/>
    </row>
    <row r="21" spans="1:7" ht="31.5" customHeight="1">
      <c r="A21" s="32"/>
      <c r="B21" s="32"/>
      <c r="C21" s="33"/>
      <c r="E21" s="144" t="s">
        <v>94</v>
      </c>
      <c r="F21" s="41"/>
    </row>
    <row r="22" spans="1:7" ht="31.5" customHeight="1">
      <c r="A22" s="32"/>
      <c r="B22" s="32"/>
      <c r="C22" s="33"/>
      <c r="E22" s="144"/>
      <c r="F22" s="150"/>
    </row>
    <row r="23" spans="1:7" ht="31.5" customHeight="1">
      <c r="A23" s="46" t="s">
        <v>15</v>
      </c>
      <c r="B23" s="44"/>
      <c r="C23" s="47" t="s">
        <v>8</v>
      </c>
      <c r="D23" s="48"/>
      <c r="E23" s="48"/>
      <c r="F23" s="48"/>
      <c r="G23" s="48"/>
    </row>
    <row r="24" spans="1:7" ht="31.5" customHeight="1">
      <c r="A24" s="46" t="s">
        <v>16</v>
      </c>
      <c r="B24" s="44"/>
      <c r="C24" s="49"/>
      <c r="D24" s="50" t="s">
        <v>6</v>
      </c>
      <c r="E24" s="51"/>
      <c r="F24" s="48"/>
      <c r="G24" s="48"/>
    </row>
    <row r="25" spans="1:7" ht="31.5" customHeight="1">
      <c r="A25" s="46" t="s">
        <v>17</v>
      </c>
      <c r="B25" s="45"/>
      <c r="C25" s="52"/>
      <c r="D25" s="50" t="s">
        <v>20</v>
      </c>
      <c r="E25" s="53"/>
      <c r="F25" s="48"/>
      <c r="G25" s="48"/>
    </row>
    <row r="26" spans="1:7" ht="31.5" customHeight="1">
      <c r="A26" s="46"/>
      <c r="B26" s="147"/>
      <c r="C26" s="48"/>
      <c r="D26" s="50"/>
      <c r="E26" s="148"/>
      <c r="F26" s="48"/>
      <c r="G26" s="48"/>
    </row>
    <row r="27" spans="1:7" ht="31.5" customHeight="1">
      <c r="A27" s="46"/>
      <c r="B27" s="147"/>
      <c r="C27" s="48"/>
      <c r="D27" s="50"/>
      <c r="E27" s="148"/>
      <c r="F27" s="48"/>
      <c r="G27" s="48"/>
    </row>
    <row r="28" spans="1:7" ht="92.25" customHeight="1">
      <c r="A28" s="225" t="s">
        <v>103</v>
      </c>
      <c r="B28" s="225"/>
      <c r="C28" s="225"/>
      <c r="D28" s="225"/>
      <c r="E28" s="225"/>
      <c r="F28" s="225"/>
      <c r="G28" s="225"/>
    </row>
    <row r="29" spans="1:7" ht="50.25" customHeight="1">
      <c r="A29" s="149"/>
      <c r="B29" s="149"/>
      <c r="C29" s="149"/>
      <c r="D29" s="149"/>
      <c r="E29" s="149"/>
      <c r="F29" s="149"/>
      <c r="G29" s="149"/>
    </row>
    <row r="30" spans="1:7" ht="15.75">
      <c r="A30" s="55" t="s">
        <v>39</v>
      </c>
    </row>
    <row r="31" spans="1:7" ht="15">
      <c r="A31" s="54" t="s">
        <v>40</v>
      </c>
      <c r="G31" s="59" t="s">
        <v>98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Dave Davis</cp:lastModifiedBy>
  <cp:lastPrinted>2023-08-04T18:04:43Z</cp:lastPrinted>
  <dcterms:created xsi:type="dcterms:W3CDTF">2008-11-12T20:47:25Z</dcterms:created>
  <dcterms:modified xsi:type="dcterms:W3CDTF">2025-09-03T18:00:44Z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