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State Reporting Sept. 2025\"/>
    </mc:Choice>
  </mc:AlternateContent>
  <xr:revisionPtr revIDLastSave="0" documentId="13_ncr:1_{31781A29-35AE-4EFE-864E-0C9EF139D300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1125" yWindow="1125" windowWidth="18555" windowHeight="9105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D18" i="32"/>
  <c r="D19" i="32"/>
  <c r="H19" i="32" s="1"/>
  <c r="D20" i="32"/>
  <c r="H20" i="32" s="1"/>
  <c r="D21" i="32"/>
  <c r="H21" i="32" s="1"/>
  <c r="D22" i="32"/>
  <c r="H22" i="32" s="1"/>
  <c r="D23" i="32"/>
  <c r="D24" i="32"/>
  <c r="D25" i="32"/>
  <c r="H25" i="32" s="1"/>
  <c r="D26" i="32"/>
  <c r="H26" i="32" s="1"/>
  <c r="D27" i="32"/>
  <c r="H27" i="32" s="1"/>
  <c r="D28" i="32"/>
  <c r="H28" i="32" s="1"/>
  <c r="D29" i="32"/>
  <c r="D30" i="32"/>
  <c r="H30" i="32" s="1"/>
  <c r="D31" i="32"/>
  <c r="H31" i="32" s="1"/>
  <c r="D32" i="32"/>
  <c r="H32" i="32" s="1"/>
  <c r="D33" i="32"/>
  <c r="H33" i="32" s="1"/>
  <c r="D34" i="32"/>
  <c r="H34" i="32" s="1"/>
  <c r="D35" i="32"/>
  <c r="H35" i="32" s="1"/>
  <c r="D36" i="32"/>
  <c r="H36" i="32" s="1"/>
  <c r="D37" i="32"/>
  <c r="H37" i="32" s="1"/>
  <c r="D38" i="32"/>
  <c r="H38" i="32" s="1"/>
  <c r="B3" i="29"/>
  <c r="E9" i="29"/>
  <c r="B4" i="29"/>
  <c r="C4" i="29" s="1"/>
  <c r="B7" i="29"/>
  <c r="B6" i="29"/>
  <c r="B5" i="29"/>
  <c r="C44" i="31"/>
  <c r="H44" i="31"/>
  <c r="H17" i="32" l="1"/>
  <c r="H29" i="32"/>
  <c r="H18" i="32"/>
  <c r="H24" i="32"/>
  <c r="H16" i="32"/>
  <c r="H23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<sst xmlns="http://schemas.openxmlformats.org/spreadsheetml/2006/main" count="171" uniqueCount="139">
  <si>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</si>
  <si>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</si>
  <si>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</si>
  <si>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</si>
  <si>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</si>
  <si>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</si>
  <si>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</si>
  <si>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</si>
  <si>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</si>
  <si>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</si>
  <si>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</si>
  <si>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</si>
  <si>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</si>
  <si>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</si>
  <si>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</si>
  <si>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</si>
  <si>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</si>
  <si>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</si>
  <si>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</si>
  <si>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</si>
  <si>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</si>
  <si>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</si>
  <si>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</si>
  <si>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</si>
  <si>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</si>
  <si>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</si>
  <si>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</si>
  <si>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</si>
  <si>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</si>
  <si>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</si>
  <si>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</si>
  <si>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</si>
  <si>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</si>
  <si>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</si>
  <si>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</si>
  <si>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</si>
  <si>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</si>
  <si>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</si>
  <si>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</si>
  <si>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</si>
  <si>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</si>
  <si>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</si>
  <si>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</si>
  <si>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</si>
  <si>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</si>
  <si>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</si>
  <si>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</si>
  <si>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</si>
  <si>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</si>
  <si>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</si>
  <si>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</si>
  <si>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</si>
  <si>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</si>
  <si>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</si>
  <si>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</si>
  <si>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</si>
  <si>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</si>
  <si>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</si>
  <si>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</si>
  <si>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</si>
  <si>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</si>
  <si>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</si>
  <si>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</si>
  <si>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</si>
  <si>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</si>
  <si>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</si>
  <si>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</si>
  <si>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</si>
  <si>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</si>
  <si>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</si>
  <si>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</si>
  <si>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</si>
  <si>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</si>
  <si>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</si>
  <si>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</si>
  <si>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</si>
  <si>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</si>
  <si>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</si>
  <si>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</si>
  <si>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</si>
  <si>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</si>
  <si>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</si>
  <si>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</si>
  <si>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</si>
  <si>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</si>
  <si>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</si>
  <si>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</si>
  <si>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</si>
  <si>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</si>
  <si>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</si>
  <si>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</si>
  <si>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</si>
  <si>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</si>
  <si>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</si>
  <si>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</si>
  <si>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</si>
  <si>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</si>
  <si>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</si>
  <si>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</si>
  <si>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</si>
  <si>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</si>
  <si>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</si>
  <si>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</si>
  <si>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</si>
  <si>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</si>
  <si>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</si>
  <si>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</si>
  <si>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</si>
  <si>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</si>
  <si>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</si>
  <si>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</si>
  <si>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</si>
  <si>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</si>
  <si>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</si>
  <si>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</si>
  <si>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</si>
  <si>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</si>
  <si>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</si>
  <si>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</si>
  <si>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</si>
  <si>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</si>
  <si>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</si>
  <si>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</si>
  <si>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</si>
  <si>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</si>
  <si>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</si>
  <si>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</si>
  <si>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</si>
  <si>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</si>
  <si>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</si>
  <si>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</si>
  <si>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</si>
  <si>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</si>
  <si>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</si>
  <si>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</si>
  <si>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</si>
  <si>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</si>
  <si>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Sept. 2025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</si>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</sst>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view="pageLayout" topLeftCell="A42" zoomScale="85" zoomScaleNormal="100" zoomScalePageLayoutView="85" workbookViewId="0">
      <selection activeCell="B11" sqref="B11:B40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207" t="s">
        <v>131</v>
      </c>
      <c r="D2" s="207"/>
      <c r="E2" s="80"/>
      <c r="F2" s="37" t="s">
        <v>43</v>
      </c>
      <c r="G2" s="91" t="s">
        <v>137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214" t="s">
        <v>67</v>
      </c>
    </row>
    <row r="7" spans="1:9" ht="14.25" customHeight="1">
      <c r="D7" s="62" t="s">
        <v>68</v>
      </c>
      <c r="E7" s="81" t="s">
        <v>75</v>
      </c>
      <c r="F7" s="210" t="s">
        <v>81</v>
      </c>
      <c r="G7" s="211"/>
      <c r="H7" s="215"/>
    </row>
    <row r="8" spans="1:9">
      <c r="A8" s="3"/>
      <c r="B8" s="3"/>
      <c r="D8" s="120" t="s">
        <v>48</v>
      </c>
      <c r="E8" s="171">
        <v>0.5</v>
      </c>
      <c r="F8" s="212">
        <v>4</v>
      </c>
      <c r="G8" s="213"/>
      <c r="H8" s="215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208" t="s">
        <v>82</v>
      </c>
      <c r="G10" s="209"/>
      <c r="H10" s="57" t="s">
        <v>66</v>
      </c>
    </row>
    <row r="11" spans="1:9" ht="14.25" customHeight="1">
      <c r="A11" s="166">
        <v>1</v>
      </c>
      <c r="B11" s="10">
        <v>3.2122999999999999E-2</v>
      </c>
      <c r="C11" s="11">
        <v>3.2122999999999999E-2</v>
      </c>
      <c r="D11" s="10">
        <v>3.4792999999999998E-2</v>
      </c>
      <c r="E11" s="79">
        <v>0.22508700000000001</v>
      </c>
      <c r="F11" s="206">
        <v>4.3</v>
      </c>
      <c r="G11" s="206"/>
      <c r="H11" s="40" t="s">
        <v>138</v>
      </c>
      <c r="I11" s="174"/>
    </row>
    <row r="12" spans="1:9" ht="14.25" customHeight="1">
      <c r="A12" s="166">
        <v>2</v>
      </c>
      <c r="B12" s="10">
        <v>3.2656999999999999E-2</v>
      </c>
      <c r="C12" s="11">
        <v>3.2656999999999999E-2</v>
      </c>
      <c r="D12" s="10">
        <v>3.4792999999999998E-2</v>
      </c>
      <c r="E12" s="9">
        <v>0.22508700000000001</v>
      </c>
      <c r="F12" s="206">
        <v>4.3</v>
      </c>
      <c r="G12" s="206"/>
      <c r="H12" s="40" t="s">
        <v>138</v>
      </c>
      <c r="I12" s="175"/>
    </row>
    <row r="13" spans="1:9" ht="14.25" customHeight="1">
      <c r="A13" s="166">
        <v>3</v>
      </c>
      <c r="B13" s="10">
        <v>3.3419999999999998E-2</v>
      </c>
      <c r="C13" s="11">
        <v>3.3419999999999998E-2</v>
      </c>
      <c r="D13" s="10">
        <v>6.3406000000000004E-2</v>
      </c>
      <c r="E13" s="9">
        <v>0.21745600000000001</v>
      </c>
      <c r="F13" s="206">
        <v>4.3</v>
      </c>
      <c r="G13" s="206"/>
      <c r="H13" s="40" t="s">
        <v>138</v>
      </c>
      <c r="I13" s="176"/>
    </row>
    <row r="14" spans="1:9" ht="14.25" customHeight="1">
      <c r="A14" s="166">
        <v>4</v>
      </c>
      <c r="B14" s="10">
        <v>3.3495999999999998E-2</v>
      </c>
      <c r="C14" s="11">
        <v>3.3495999999999998E-2</v>
      </c>
      <c r="D14" s="10">
        <v>3.7692999999999997E-2</v>
      </c>
      <c r="E14" s="9">
        <v>0.221271</v>
      </c>
      <c r="F14" s="206">
        <v>4.5</v>
      </c>
      <c r="G14" s="206"/>
      <c r="H14" s="40" t="s">
        <v>138</v>
      </c>
    </row>
    <row r="15" spans="1:9" ht="14.25" customHeight="1">
      <c r="A15" s="166">
        <v>5</v>
      </c>
      <c r="B15" s="10">
        <v>3.3800999999999998E-2</v>
      </c>
      <c r="C15" s="11">
        <v>3.3800999999999998E-2</v>
      </c>
      <c r="D15" s="10">
        <v>3.8837000000000003E-2</v>
      </c>
      <c r="E15" s="9">
        <v>0.206011</v>
      </c>
      <c r="F15" s="206">
        <v>4.3</v>
      </c>
      <c r="G15" s="206"/>
      <c r="H15" s="40" t="s">
        <v>138</v>
      </c>
    </row>
    <row r="16" spans="1:9" ht="14.25" customHeight="1">
      <c r="A16" s="166">
        <v>6</v>
      </c>
      <c r="B16" s="10">
        <v>3.3571999999999998E-2</v>
      </c>
      <c r="C16" s="11">
        <v>3.3571999999999998E-2</v>
      </c>
      <c r="D16" s="10">
        <v>3.9218999999999997E-2</v>
      </c>
      <c r="E16" s="9">
        <v>0.21745600000000001</v>
      </c>
      <c r="F16" s="206">
        <v>4.5999999999999996</v>
      </c>
      <c r="G16" s="206"/>
      <c r="H16" s="40" t="s">
        <v>138</v>
      </c>
    </row>
    <row r="17" spans="1:8" ht="14.25" customHeight="1">
      <c r="A17" s="166">
        <v>7</v>
      </c>
      <c r="B17" s="10">
        <v>4.7307000000000002E-2</v>
      </c>
      <c r="C17" s="11">
        <v>4.7307000000000002E-2</v>
      </c>
      <c r="D17" s="10">
        <v>9.7665000000000002E-2</v>
      </c>
      <c r="E17" s="9">
        <v>0.213641</v>
      </c>
      <c r="F17" s="206">
        <v>4.5999999999999996</v>
      </c>
      <c r="G17" s="206"/>
      <c r="H17" s="40" t="s">
        <v>138</v>
      </c>
    </row>
    <row r="18" spans="1:8" ht="14.25" customHeight="1">
      <c r="A18" s="166">
        <v>8</v>
      </c>
      <c r="B18" s="10">
        <v>3.9294999999999997E-2</v>
      </c>
      <c r="C18" s="11">
        <v>3.9294999999999997E-2</v>
      </c>
      <c r="D18" s="10">
        <v>9.0110999999999997E-2</v>
      </c>
      <c r="E18" s="9">
        <v>0.22890099999999999</v>
      </c>
      <c r="F18" s="206">
        <v>4.5999999999999996</v>
      </c>
      <c r="G18" s="206"/>
      <c r="H18" s="40" t="s">
        <v>138</v>
      </c>
    </row>
    <row r="19" spans="1:8" ht="14.25" customHeight="1">
      <c r="A19" s="166">
        <v>9</v>
      </c>
      <c r="B19" s="10">
        <v>3.4792999999999998E-2</v>
      </c>
      <c r="C19" s="11">
        <v>3.4792999999999998E-2</v>
      </c>
      <c r="D19" s="10">
        <v>4.8070000000000002E-2</v>
      </c>
      <c r="E19" s="9">
        <v>0.21745700000000001</v>
      </c>
      <c r="F19" s="206">
        <v>4.5999999999999996</v>
      </c>
      <c r="G19" s="206"/>
      <c r="H19" s="40" t="s">
        <v>138</v>
      </c>
    </row>
    <row r="20" spans="1:8" ht="14.25" customHeight="1">
      <c r="A20" s="166">
        <v>10</v>
      </c>
      <c r="B20" s="10">
        <v>3.8608000000000003E-2</v>
      </c>
      <c r="C20" s="11">
        <v>3.8608000000000003E-2</v>
      </c>
      <c r="D20" s="10">
        <v>5.8000000000000003E-2</v>
      </c>
      <c r="E20" s="9">
        <v>0.21745600000000001</v>
      </c>
      <c r="F20" s="206">
        <v>4.5999999999999996</v>
      </c>
      <c r="G20" s="206"/>
      <c r="H20" s="40" t="s">
        <v>138</v>
      </c>
    </row>
    <row r="21" spans="1:8" ht="14.25" customHeight="1">
      <c r="A21" s="166">
        <v>11</v>
      </c>
      <c r="B21" s="10">
        <v>3.8608000000000003E-2</v>
      </c>
      <c r="C21" s="11">
        <v>3.8608000000000003E-2</v>
      </c>
      <c r="D21" s="10">
        <v>5.074E-2</v>
      </c>
      <c r="E21" s="9">
        <v>0.213641</v>
      </c>
      <c r="F21" s="206">
        <v>4.5999999999999996</v>
      </c>
      <c r="G21" s="206"/>
      <c r="H21" s="40" t="s">
        <v>138</v>
      </c>
    </row>
    <row r="22" spans="1:8" ht="14.25" customHeight="1">
      <c r="A22" s="166">
        <v>12</v>
      </c>
      <c r="B22" s="10">
        <v>3.8609999999999998E-2</v>
      </c>
      <c r="C22" s="11">
        <v>3.8609999999999998E-2</v>
      </c>
      <c r="D22" s="10">
        <v>5.4325999999999999E-2</v>
      </c>
      <c r="E22" s="9">
        <v>0.22890099999999999</v>
      </c>
      <c r="F22" s="206">
        <v>4.7</v>
      </c>
      <c r="G22" s="206"/>
      <c r="H22" s="40" t="s">
        <v>138</v>
      </c>
    </row>
    <row r="23" spans="1:8" ht="14.25" customHeight="1">
      <c r="A23" s="166">
        <v>13</v>
      </c>
      <c r="B23" s="10">
        <v>4.011E-2</v>
      </c>
      <c r="C23" s="11">
        <v>4.011E-2</v>
      </c>
      <c r="D23" s="10">
        <v>6.6000000000000003E-2</v>
      </c>
      <c r="E23" s="9">
        <v>0.221271</v>
      </c>
      <c r="F23" s="206">
        <v>4.7</v>
      </c>
      <c r="G23" s="206"/>
      <c r="H23" s="40" t="s">
        <v>138</v>
      </c>
    </row>
    <row r="24" spans="1:8" ht="14.25" customHeight="1">
      <c r="A24" s="166">
        <v>14</v>
      </c>
      <c r="B24" s="10">
        <v>4.0134000000000003E-2</v>
      </c>
      <c r="C24" s="11">
        <v>4.0134000000000003E-2</v>
      </c>
      <c r="D24" s="10">
        <v>5.3029E-2</v>
      </c>
      <c r="E24" s="9">
        <v>0.22508600000000001</v>
      </c>
      <c r="F24" s="206">
        <v>4.5999999999999996</v>
      </c>
      <c r="G24" s="206"/>
      <c r="H24" s="40" t="s">
        <v>138</v>
      </c>
    </row>
    <row r="25" spans="1:8" ht="14.25" customHeight="1">
      <c r="A25" s="166">
        <v>15</v>
      </c>
      <c r="B25" s="10">
        <v>4.3099999999999999E-2</v>
      </c>
      <c r="C25" s="11">
        <v>4.3099999999999999E-2</v>
      </c>
      <c r="D25" s="10">
        <v>6.0963999999999997E-2</v>
      </c>
      <c r="E25" s="9">
        <v>0.213641</v>
      </c>
      <c r="F25" s="206">
        <v>4.5999999999999996</v>
      </c>
      <c r="G25" s="206"/>
      <c r="H25" s="40" t="s">
        <v>138</v>
      </c>
    </row>
    <row r="26" spans="1:8" ht="14.25" customHeight="1">
      <c r="A26" s="166">
        <v>16</v>
      </c>
      <c r="B26" s="10">
        <v>4.6315000000000002E-2</v>
      </c>
      <c r="C26" s="11">
        <v>4.6315000000000002E-2</v>
      </c>
      <c r="D26" s="10">
        <v>7.2104000000000001E-2</v>
      </c>
      <c r="E26" s="9">
        <v>0.22508700000000001</v>
      </c>
      <c r="F26" s="206">
        <v>4.7</v>
      </c>
      <c r="G26" s="206"/>
      <c r="H26" s="40" t="s">
        <v>138</v>
      </c>
    </row>
    <row r="27" spans="1:8" ht="14.25" customHeight="1">
      <c r="A27" s="166">
        <v>17</v>
      </c>
      <c r="B27" s="10">
        <v>4.3949000000000002E-2</v>
      </c>
      <c r="C27" s="11">
        <v>4.3949000000000002E-2</v>
      </c>
      <c r="D27" s="10">
        <v>7.5156000000000001E-2</v>
      </c>
      <c r="E27" s="9">
        <v>0.22890199999999999</v>
      </c>
      <c r="F27" s="206">
        <v>4.5999999999999996</v>
      </c>
      <c r="G27" s="206"/>
      <c r="H27" s="40" t="s">
        <v>138</v>
      </c>
    </row>
    <row r="28" spans="1:8" ht="14.25" customHeight="1">
      <c r="A28" s="166">
        <v>18</v>
      </c>
      <c r="B28" s="10">
        <v>4.7800000000000002E-2</v>
      </c>
      <c r="C28" s="11">
        <v>4.7800000000000002E-2</v>
      </c>
      <c r="D28" s="10">
        <v>7.8E-2</v>
      </c>
      <c r="E28" s="9">
        <v>0.22508600000000001</v>
      </c>
      <c r="F28" s="206">
        <v>4.7</v>
      </c>
      <c r="G28" s="206"/>
      <c r="H28" s="40" t="s">
        <v>138</v>
      </c>
    </row>
    <row r="29" spans="1:8" ht="14.25" customHeight="1">
      <c r="A29" s="166">
        <v>19</v>
      </c>
      <c r="B29" s="10">
        <v>4.6300000000000001E-2</v>
      </c>
      <c r="C29" s="11">
        <v>4.6300000000000001E-2</v>
      </c>
      <c r="D29" s="10">
        <v>0.06</v>
      </c>
      <c r="E29" s="9">
        <v>0.22508700000000001</v>
      </c>
      <c r="F29" s="206">
        <v>4.5999999999999996</v>
      </c>
      <c r="G29" s="206"/>
      <c r="H29" s="40" t="s">
        <v>138</v>
      </c>
    </row>
    <row r="30" spans="1:8" ht="14.25" customHeight="1">
      <c r="A30" s="166">
        <v>20</v>
      </c>
      <c r="B30" s="10">
        <v>4.7688000000000001E-2</v>
      </c>
      <c r="C30" s="11">
        <v>4.7688000000000001E-2</v>
      </c>
      <c r="D30" s="10">
        <v>6.3253000000000004E-2</v>
      </c>
      <c r="E30" s="9">
        <v>0.221271</v>
      </c>
      <c r="F30" s="206">
        <v>4.7</v>
      </c>
      <c r="G30" s="206"/>
      <c r="H30" s="40" t="s">
        <v>138</v>
      </c>
    </row>
    <row r="31" spans="1:8" ht="14.25" customHeight="1">
      <c r="A31" s="166">
        <v>21</v>
      </c>
      <c r="B31" s="10">
        <v>4.6544000000000002E-2</v>
      </c>
      <c r="C31" s="11">
        <v>4.6544000000000002E-2</v>
      </c>
      <c r="D31" s="10">
        <v>5.8751999999999999E-2</v>
      </c>
      <c r="E31" s="9">
        <v>0.24034700000000001</v>
      </c>
      <c r="F31" s="206">
        <v>4.7</v>
      </c>
      <c r="G31" s="206"/>
      <c r="H31" s="40" t="s">
        <v>138</v>
      </c>
    </row>
    <row r="32" spans="1:8" ht="14.25" customHeight="1">
      <c r="A32" s="166">
        <v>22</v>
      </c>
      <c r="B32" s="10">
        <v>4.8099999999999997E-2</v>
      </c>
      <c r="C32" s="11">
        <v>4.8099999999999997E-2</v>
      </c>
      <c r="D32" s="10">
        <v>6.1345999999999998E-2</v>
      </c>
      <c r="E32" s="9">
        <v>0.23271600000000001</v>
      </c>
      <c r="F32" s="206">
        <v>4.5999999999999996</v>
      </c>
      <c r="G32" s="206"/>
      <c r="H32" s="40" t="s">
        <v>138</v>
      </c>
    </row>
    <row r="33" spans="1:8" ht="14.25" customHeight="1">
      <c r="A33" s="166">
        <v>23</v>
      </c>
      <c r="B33" s="10">
        <v>4.3099999999999999E-2</v>
      </c>
      <c r="C33" s="11">
        <v>4.3099999999999999E-2</v>
      </c>
      <c r="D33" s="10">
        <v>6.2871999999999997E-2</v>
      </c>
      <c r="E33" s="9">
        <v>0.23271700000000001</v>
      </c>
      <c r="F33" s="206">
        <v>4.5999999999999996</v>
      </c>
      <c r="G33" s="206"/>
      <c r="H33" s="40" t="s">
        <v>138</v>
      </c>
    </row>
    <row r="34" spans="1:8" ht="14.25" customHeight="1">
      <c r="A34" s="166">
        <v>24</v>
      </c>
      <c r="B34" s="10">
        <v>4.2999999999999997E-2</v>
      </c>
      <c r="C34" s="11">
        <v>4.2999999999999997E-2</v>
      </c>
      <c r="D34" s="10">
        <v>3.6999999999999998E-2</v>
      </c>
      <c r="E34" s="9">
        <v>0.26705200000000001</v>
      </c>
      <c r="F34" s="206">
        <v>4.5999999999999996</v>
      </c>
      <c r="G34" s="206"/>
      <c r="H34" s="40" t="s">
        <v>138</v>
      </c>
    </row>
    <row r="35" spans="1:8" ht="14.25" customHeight="1">
      <c r="A35" s="166">
        <v>25</v>
      </c>
      <c r="B35" s="10">
        <v>3.5479999999999998E-2</v>
      </c>
      <c r="C35" s="11">
        <v>3.5479999999999998E-2</v>
      </c>
      <c r="D35" s="10">
        <v>3.6999999999999998E-2</v>
      </c>
      <c r="E35" s="9">
        <v>0.26705200000000001</v>
      </c>
      <c r="F35" s="206">
        <v>4.5999999999999996</v>
      </c>
      <c r="G35" s="206"/>
      <c r="H35" s="40" t="s">
        <v>138</v>
      </c>
    </row>
    <row r="36" spans="1:8" ht="14.25" customHeight="1">
      <c r="A36" s="166">
        <v>26</v>
      </c>
      <c r="B36" s="10">
        <v>4.0592000000000003E-2</v>
      </c>
      <c r="C36" s="11">
        <v>4.0592000000000003E-2</v>
      </c>
      <c r="D36" s="10">
        <v>3.8837000000000003E-2</v>
      </c>
      <c r="E36" s="9">
        <v>0.23653099999999999</v>
      </c>
      <c r="F36" s="206">
        <v>4.5999999999999996</v>
      </c>
      <c r="G36" s="206"/>
      <c r="H36" s="40" t="s">
        <v>138</v>
      </c>
    </row>
    <row r="37" spans="1:8" ht="14.25" customHeight="1">
      <c r="A37" s="166">
        <v>27</v>
      </c>
      <c r="B37" s="10">
        <v>3.2099999999999997E-2</v>
      </c>
      <c r="C37" s="11">
        <v>3.2099999999999997E-2</v>
      </c>
      <c r="D37" s="10">
        <v>5.364E-2</v>
      </c>
      <c r="E37" s="9">
        <v>0.26323600000000003</v>
      </c>
      <c r="F37" s="206">
        <v>4.5999999999999996</v>
      </c>
      <c r="G37" s="206"/>
      <c r="H37" s="40" t="s">
        <v>138</v>
      </c>
    </row>
    <row r="38" spans="1:8" ht="14.25" customHeight="1">
      <c r="A38" s="166">
        <v>28</v>
      </c>
      <c r="B38" s="10">
        <v>3.1511999999999998E-2</v>
      </c>
      <c r="C38" s="11">
        <v>3.1511999999999998E-2</v>
      </c>
      <c r="D38" s="10">
        <v>3.6013999999999997E-2</v>
      </c>
      <c r="E38" s="9">
        <v>0.26705200000000001</v>
      </c>
      <c r="F38" s="206">
        <v>4.5999999999999996</v>
      </c>
      <c r="G38" s="206"/>
      <c r="H38" s="40" t="s">
        <v>138</v>
      </c>
    </row>
    <row r="39" spans="1:8" ht="14.25" customHeight="1">
      <c r="A39" s="166">
        <v>29</v>
      </c>
      <c r="B39" s="10">
        <v>3.5860999999999997E-2</v>
      </c>
      <c r="C39" s="11">
        <v>3.5860999999999997E-2</v>
      </c>
      <c r="D39" s="10">
        <v>3.6700999999999998E-2</v>
      </c>
      <c r="E39" s="9">
        <v>0.25179099999999999</v>
      </c>
      <c r="F39" s="206">
        <v>4.5</v>
      </c>
      <c r="G39" s="206"/>
      <c r="H39" s="40" t="s">
        <v>138</v>
      </c>
    </row>
    <row r="40" spans="1:8" ht="14.25" customHeight="1">
      <c r="A40" s="166">
        <v>30</v>
      </c>
      <c r="B40" s="10">
        <v>3.73E-2</v>
      </c>
      <c r="C40" s="11">
        <v>3.73E-2</v>
      </c>
      <c r="D40" s="10">
        <v>3.6700999999999998E-2</v>
      </c>
      <c r="E40" s="9">
        <v>0.25179099999999999</v>
      </c>
      <c r="F40" s="206">
        <v>4.5</v>
      </c>
      <c r="G40" s="206"/>
      <c r="H40" s="40" t="s">
        <v>138</v>
      </c>
    </row>
    <row r="41" spans="1:8" ht="14.25" customHeight="1">
      <c r="A41" s="166">
        <v>31</v>
      </c>
      <c r="B41" s="10"/>
      <c r="C41" s="11"/>
      <c r="D41" s="10"/>
      <c r="E41" s="9"/>
      <c r="F41" s="206"/>
      <c r="G41" s="206"/>
      <c r="H41" s="40"/>
    </row>
    <row r="42" spans="1:8" ht="15.75">
      <c r="A42" s="203" t="s">
        <v>29</v>
      </c>
      <c r="B42" s="204"/>
      <c r="C42" s="204"/>
      <c r="D42" s="204"/>
      <c r="E42" s="204"/>
      <c r="F42" s="204"/>
      <c r="G42" s="204"/>
      <c r="H42" s="205"/>
    </row>
    <row r="43" spans="1:8" ht="45" customHeight="1">
      <c r="A43" s="192" t="s">
        <v>47</v>
      </c>
      <c r="B43" s="193"/>
      <c r="C43" s="194" t="s">
        <v>46</v>
      </c>
      <c r="D43" s="194"/>
      <c r="E43" s="192" t="s">
        <v>65</v>
      </c>
      <c r="F43" s="194"/>
      <c r="G43" s="122" t="s">
        <v>115</v>
      </c>
      <c r="H43" s="92" t="s">
        <v>22</v>
      </c>
    </row>
    <row r="44" spans="1:8" ht="15" customHeight="1">
      <c r="A44" s="199" t="str">
        <f>IF(COUNTIF(B11:B41,"")=31,"",IF(_xlfn.PERCENTILE.INC(B11:B41,0.95)&lt;=1,"Yes","No"))</f>
        <v>Yes</v>
      </c>
      <c r="B44" s="200"/>
      <c r="C44" s="198" t="str">
        <f>IF(COUNTIF(B11:B41,"")=31,"",IF(MAX(B11:B41)&lt;=5,"Yes","No"))</f>
        <v>Yes</v>
      </c>
      <c r="D44" s="198"/>
      <c r="E44" s="197" t="str">
        <f>IF(MAX(D11:D41)=0,"",IF(MAX(D11:D41)&gt;0.15,"No","Yes"))</f>
        <v>Yes</v>
      </c>
      <c r="F44" s="198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2" t="s">
        <v>50</v>
      </c>
      <c r="B45" s="193"/>
      <c r="C45" s="201" t="s">
        <v>49</v>
      </c>
      <c r="D45" s="202"/>
      <c r="E45" s="186" t="s">
        <v>125</v>
      </c>
      <c r="F45" s="187"/>
      <c r="G45" s="186" t="s">
        <v>28</v>
      </c>
      <c r="H45" s="187"/>
    </row>
    <row r="46" spans="1:8" ht="15" customHeight="1" thickBot="1">
      <c r="A46" s="195" t="str">
        <f>IF(COUNTBLANK('pg 2'!H8:H38)=31,"",IF(COUNTIF('pg 2'!H8:H38,"NO")&gt;0,"No","Yes"))</f>
        <v>Yes</v>
      </c>
      <c r="B46" s="196"/>
      <c r="C46" s="190" t="str">
        <f>IF((COUNTBLANK('pg 2'!B8:B38))=31,"",IF(IF(MIN('pg 2'!B8:B38)=0,"",MIN('pg 2'!B8:B38))&lt;0.2,"No","Yes"))</f>
        <v>Yes</v>
      </c>
      <c r="D46" s="191"/>
      <c r="E46" s="188" t="str">
        <f>IF((COUNTBLANK(E11:E41))=31,"",IF((MAX(E11:E41)&lt;=E8),"Yes","No"))</f>
        <v>Yes</v>
      </c>
      <c r="F46" s="189"/>
      <c r="G46" s="188" t="str">
        <f>IF((COUNTBLANK(F11:G41))=62,"",IF((MIN(F11:G41)&lt;F8),"No","Yes"))</f>
        <v>Yes</v>
      </c>
      <c r="H46" s="189"/>
    </row>
    <row r="47" spans="1:8" ht="15">
      <c r="A47" s="84" t="s">
        <v>2</v>
      </c>
      <c r="B47" s="85"/>
      <c r="C47" s="181" t="s">
        <v>136</v>
      </c>
      <c r="D47" s="181"/>
      <c r="E47" s="138"/>
      <c r="F47" s="157" t="s">
        <v>4</v>
      </c>
      <c r="G47" s="180">
        <v>45931</v>
      </c>
      <c r="H47" s="86"/>
    </row>
    <row r="48" spans="1:8" ht="15">
      <c r="A48" s="87" t="s">
        <v>3</v>
      </c>
      <c r="B48" s="75"/>
      <c r="C48" s="182"/>
      <c r="D48" s="182"/>
      <c r="E48" s="76"/>
      <c r="F48" s="76" t="s">
        <v>33</v>
      </c>
      <c r="G48" s="112" t="s">
        <v>134</v>
      </c>
      <c r="H48" s="89"/>
    </row>
    <row r="49" spans="1:8" ht="15.75" thickBot="1">
      <c r="A49" s="184" t="s">
        <v>102</v>
      </c>
      <c r="B49" s="185"/>
      <c r="C49" s="183"/>
      <c r="D49" s="183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view="pageLayout" zoomScaleNormal="100" workbookViewId="0">
      <selection activeCell="J29" sqref="J29:K29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16" t="str">
        <f>IF('pg 1'!C2="","",'pg 1'!C2)</f>
        <v>City of Warrenton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00932</v>
      </c>
      <c r="D4" s="217"/>
      <c r="E4" s="38"/>
      <c r="F4" s="38"/>
      <c r="G4" s="38"/>
      <c r="H4" s="8"/>
      <c r="I4" s="170">
        <v>0.5</v>
      </c>
      <c r="J4" s="222" t="s">
        <v>101</v>
      </c>
      <c r="K4" s="223"/>
    </row>
    <row r="5" spans="1:11" ht="25.5" customHeight="1">
      <c r="B5" s="37" t="s">
        <v>34</v>
      </c>
      <c r="C5" s="217" t="str">
        <f>IF('pg 1'!C4="","",'pg 1'!C4)</f>
        <v/>
      </c>
      <c r="D5" s="217"/>
      <c r="E5" s="38"/>
      <c r="F5" s="38"/>
      <c r="G5" s="38"/>
      <c r="H5" s="8"/>
      <c r="I5" s="14"/>
      <c r="J5" s="224" t="s">
        <v>45</v>
      </c>
      <c r="K5" s="224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18" t="s">
        <v>32</v>
      </c>
      <c r="K7" s="219"/>
    </row>
    <row r="8" spans="1:11" ht="15">
      <c r="A8" s="166">
        <v>1</v>
      </c>
      <c r="B8" s="10">
        <v>1.2093700000000001</v>
      </c>
      <c r="C8" s="11">
        <v>137.17032669433769</v>
      </c>
      <c r="D8" s="1">
        <f>IF(B8="","",B8*C8)</f>
        <v>165.88967799433118</v>
      </c>
      <c r="E8" s="12">
        <v>13.974515999999999</v>
      </c>
      <c r="F8" s="9">
        <v>7.0705020000000003</v>
      </c>
      <c r="G8" s="1">
        <f>IF(B8="","",IF(E8&lt;12.5,(0.353*$I$4)*(12.006+EXP(2.46-0.073*E8+0.125*B8+0.389*F8)),(0.361*$I$4)*(-2.261+EXP(2.69-0.065*E8+0.111*B8+0.361*F8))))</f>
        <v>15.333747052396939</v>
      </c>
      <c r="H8" s="13" t="str">
        <f t="shared" ref="H8" si="0">IF(D8="","",IF(D8&gt;=G8,"YES","NO"))</f>
        <v>YES</v>
      </c>
      <c r="I8" s="74">
        <v>1924.6145019999999</v>
      </c>
      <c r="J8" s="220"/>
      <c r="K8" s="221"/>
    </row>
    <row r="9" spans="1:11" ht="15">
      <c r="A9" s="166">
        <v>2</v>
      </c>
      <c r="B9" s="10">
        <v>1.126965</v>
      </c>
      <c r="C9" s="11">
        <v>141.82589241138515</v>
      </c>
      <c r="D9" s="1">
        <f t="shared" ref="D9:D38" si="1">IF(B9="","",B9*C9)</f>
        <v>159.83281684139666</v>
      </c>
      <c r="E9" s="12">
        <v>14.783306</v>
      </c>
      <c r="F9" s="9">
        <v>7.0737069999999997</v>
      </c>
      <c r="G9" s="1">
        <f t="shared" ref="G9:G38" si="2">IF(B9="","",IF(E9&lt;12.5,(0.353*$I$4)*(12.006+EXP(2.46-0.073*E9+0.125*B9+0.389*F9)),(0.361*$I$4)*(-2.261+EXP(2.69-0.065*E9+0.111*B9+0.361*F9))))</f>
        <v>14.408693628914421</v>
      </c>
      <c r="H9" s="13" t="str">
        <f t="shared" ref="H9:H38" si="3">IF(D9="","",IF(D9&gt;=G9,"YES","NO"))</f>
        <v>YES</v>
      </c>
      <c r="I9" s="74">
        <v>1861.4372559999999</v>
      </c>
      <c r="J9" s="220"/>
      <c r="K9" s="221"/>
    </row>
    <row r="10" spans="1:11" ht="15">
      <c r="A10" s="166">
        <v>3</v>
      </c>
      <c r="B10" s="10">
        <v>1.133832</v>
      </c>
      <c r="C10" s="11">
        <v>135.24016751166806</v>
      </c>
      <c r="D10" s="1">
        <f t="shared" si="1"/>
        <v>153.33962961008962</v>
      </c>
      <c r="E10" s="12">
        <v>15.1877</v>
      </c>
      <c r="F10" s="9">
        <v>7.0587520000000001</v>
      </c>
      <c r="G10" s="1">
        <f t="shared" si="2"/>
        <v>13.957537812244041</v>
      </c>
      <c r="H10" s="13" t="str">
        <f t="shared" si="3"/>
        <v>YES</v>
      </c>
      <c r="I10" s="74">
        <v>1952.082764</v>
      </c>
      <c r="J10" s="220"/>
      <c r="K10" s="221"/>
    </row>
    <row r="11" spans="1:11" ht="15">
      <c r="A11" s="166">
        <v>4</v>
      </c>
      <c r="B11" s="10">
        <v>1.1613</v>
      </c>
      <c r="C11" s="11">
        <v>138.82137961670381</v>
      </c>
      <c r="D11" s="1">
        <f t="shared" si="1"/>
        <v>161.21326814887814</v>
      </c>
      <c r="E11" s="12">
        <v>14.72608</v>
      </c>
      <c r="F11" s="9">
        <v>7.0341829999999996</v>
      </c>
      <c r="G11" s="1">
        <f t="shared" si="2"/>
        <v>14.309204058762655</v>
      </c>
      <c r="H11" s="13" t="str">
        <f t="shared" si="3"/>
        <v>YES</v>
      </c>
      <c r="I11" s="74">
        <v>1901.724365</v>
      </c>
      <c r="J11" s="220"/>
      <c r="K11" s="221"/>
    </row>
    <row r="12" spans="1:11" ht="15">
      <c r="A12" s="166">
        <v>5</v>
      </c>
      <c r="B12" s="10">
        <v>1.1406989999999999</v>
      </c>
      <c r="C12" s="11">
        <v>130.17245315131254</v>
      </c>
      <c r="D12" s="1">
        <f t="shared" si="1"/>
        <v>148.48758713724905</v>
      </c>
      <c r="E12" s="12">
        <v>14.695558999999999</v>
      </c>
      <c r="F12" s="9">
        <v>7.0929349999999998</v>
      </c>
      <c r="G12" s="1">
        <f t="shared" si="2"/>
        <v>14.620132355630634</v>
      </c>
      <c r="H12" s="13" t="str">
        <f t="shared" si="3"/>
        <v>YES</v>
      </c>
      <c r="I12" s="74">
        <v>2028.078857</v>
      </c>
      <c r="J12" s="220"/>
      <c r="K12" s="221"/>
    </row>
    <row r="13" spans="1:11" ht="15">
      <c r="A13" s="166">
        <v>6</v>
      </c>
      <c r="B13" s="10">
        <v>1.1063639999999999</v>
      </c>
      <c r="C13" s="11">
        <v>168.71386229352547</v>
      </c>
      <c r="D13" s="1">
        <f t="shared" si="1"/>
        <v>186.65894354251398</v>
      </c>
      <c r="E13" s="12">
        <v>13.791392999999999</v>
      </c>
      <c r="F13" s="9">
        <v>7.1271170000000001</v>
      </c>
      <c r="G13" s="1">
        <f t="shared" si="2"/>
        <v>15.666332103687889</v>
      </c>
      <c r="H13" s="13" t="str">
        <f t="shared" si="3"/>
        <v>YES</v>
      </c>
      <c r="I13" s="74">
        <v>1564.7795410000001</v>
      </c>
      <c r="J13" s="220"/>
      <c r="K13" s="221"/>
    </row>
    <row r="14" spans="1:11" ht="15">
      <c r="A14" s="166">
        <v>7</v>
      </c>
      <c r="B14" s="10">
        <v>1.1750339999999999</v>
      </c>
      <c r="C14" s="11">
        <v>177.65373539370438</v>
      </c>
      <c r="D14" s="1">
        <f t="shared" si="1"/>
        <v>208.74917931460601</v>
      </c>
      <c r="E14" s="12">
        <v>13.997406</v>
      </c>
      <c r="F14" s="9">
        <v>7.1377990000000002</v>
      </c>
      <c r="G14" s="1">
        <f t="shared" si="2"/>
        <v>15.635622752796227</v>
      </c>
      <c r="H14" s="13" t="str">
        <f t="shared" si="3"/>
        <v>YES</v>
      </c>
      <c r="I14" s="74">
        <v>1486.036865</v>
      </c>
      <c r="J14" s="220"/>
      <c r="K14" s="221"/>
    </row>
    <row r="15" spans="1:11" ht="15">
      <c r="A15" s="166">
        <v>8</v>
      </c>
      <c r="B15" s="10">
        <v>1.168167</v>
      </c>
      <c r="C15" s="11">
        <v>202.19637698603688</v>
      </c>
      <c r="D15" s="1">
        <f t="shared" si="1"/>
        <v>236.19913511464773</v>
      </c>
      <c r="E15" s="12">
        <v>14.821455</v>
      </c>
      <c r="F15" s="9">
        <v>7.1207079999999996</v>
      </c>
      <c r="G15" s="1">
        <f t="shared" si="2"/>
        <v>14.693827029340449</v>
      </c>
      <c r="H15" s="13" t="str">
        <f t="shared" si="3"/>
        <v>YES</v>
      </c>
      <c r="I15" s="74">
        <v>1305.6613769999999</v>
      </c>
      <c r="J15" s="220"/>
      <c r="K15" s="221"/>
    </row>
    <row r="16" spans="1:11" ht="15">
      <c r="A16" s="166">
        <v>9</v>
      </c>
      <c r="B16" s="10">
        <v>1.1750339999999999</v>
      </c>
      <c r="C16" s="11">
        <v>189.94203605797017</v>
      </c>
      <c r="D16" s="1">
        <f t="shared" si="1"/>
        <v>223.18835039734091</v>
      </c>
      <c r="E16" s="12">
        <v>14.848162</v>
      </c>
      <c r="F16" s="9">
        <v>7.0811840000000004</v>
      </c>
      <c r="G16" s="1">
        <f t="shared" si="2"/>
        <v>14.465390404010883</v>
      </c>
      <c r="H16" s="13" t="str">
        <f t="shared" si="3"/>
        <v>YES</v>
      </c>
      <c r="I16" s="74">
        <v>1389.8977050000001</v>
      </c>
      <c r="J16" s="220"/>
      <c r="K16" s="221"/>
    </row>
    <row r="17" spans="1:11" ht="15">
      <c r="A17" s="166">
        <v>10</v>
      </c>
      <c r="B17" s="10">
        <v>1.1956359999999999</v>
      </c>
      <c r="C17" s="11">
        <v>150.48644821338272</v>
      </c>
      <c r="D17" s="1">
        <f t="shared" si="1"/>
        <v>179.92701499605604</v>
      </c>
      <c r="E17" s="12">
        <v>13.993591</v>
      </c>
      <c r="F17" s="9">
        <v>7.1463450000000002</v>
      </c>
      <c r="G17" s="1">
        <f t="shared" si="2"/>
        <v>15.726040809814751</v>
      </c>
      <c r="H17" s="13" t="str">
        <f t="shared" si="3"/>
        <v>YES</v>
      </c>
      <c r="I17" s="74">
        <v>1754.3107910000001</v>
      </c>
      <c r="J17" s="220"/>
      <c r="K17" s="221"/>
    </row>
    <row r="18" spans="1:11" ht="15">
      <c r="A18" s="166">
        <v>11</v>
      </c>
      <c r="B18" s="10">
        <v>1.2025030000000001</v>
      </c>
      <c r="C18" s="11">
        <v>156.1083101807906</v>
      </c>
      <c r="D18" s="1">
        <f t="shared" si="1"/>
        <v>187.72071131733125</v>
      </c>
      <c r="E18" s="12">
        <v>13.860063999999999</v>
      </c>
      <c r="F18" s="9">
        <v>7.1185710000000002</v>
      </c>
      <c r="G18" s="1">
        <f t="shared" si="2"/>
        <v>15.716606349243076</v>
      </c>
      <c r="H18" s="13" t="str">
        <f t="shared" si="3"/>
        <v>YES</v>
      </c>
      <c r="I18" s="74">
        <v>1691.1335449999999</v>
      </c>
      <c r="J18" s="220"/>
      <c r="K18" s="221"/>
    </row>
    <row r="19" spans="1:11" ht="15">
      <c r="A19" s="166">
        <v>12</v>
      </c>
      <c r="B19" s="10">
        <v>1.182283</v>
      </c>
      <c r="C19" s="11">
        <v>169.90688580065734</v>
      </c>
      <c r="D19" s="1">
        <f t="shared" si="1"/>
        <v>200.87802266505855</v>
      </c>
      <c r="E19" s="12">
        <v>13.875324000000001</v>
      </c>
      <c r="F19" s="9">
        <v>7.1484810000000003</v>
      </c>
      <c r="G19" s="1">
        <f t="shared" si="2"/>
        <v>15.838990498866357</v>
      </c>
      <c r="H19" s="13" t="str">
        <f t="shared" si="3"/>
        <v>YES</v>
      </c>
      <c r="I19" s="74">
        <v>1553.792236</v>
      </c>
      <c r="J19" s="220"/>
      <c r="K19" s="221"/>
    </row>
    <row r="20" spans="1:11" ht="15">
      <c r="A20" s="166">
        <v>13</v>
      </c>
      <c r="B20" s="10">
        <v>1.126965</v>
      </c>
      <c r="C20" s="11">
        <v>170.10740103841019</v>
      </c>
      <c r="D20" s="1">
        <f t="shared" si="1"/>
        <v>191.70508721125194</v>
      </c>
      <c r="E20" s="12">
        <v>14.188158</v>
      </c>
      <c r="F20" s="9">
        <v>7.115367</v>
      </c>
      <c r="G20" s="1">
        <f t="shared" si="2"/>
        <v>15.226480491889207</v>
      </c>
      <c r="H20" s="13" t="str">
        <f t="shared" si="3"/>
        <v>YES</v>
      </c>
      <c r="I20" s="74">
        <v>1551.960693</v>
      </c>
      <c r="J20" s="220"/>
      <c r="K20" s="221"/>
    </row>
    <row r="21" spans="1:11" ht="15">
      <c r="A21" s="166">
        <v>14</v>
      </c>
      <c r="B21" s="10">
        <v>1.0926290000000001</v>
      </c>
      <c r="C21" s="11">
        <v>182.60421549744325</v>
      </c>
      <c r="D21" s="1">
        <f t="shared" si="1"/>
        <v>199.51866137475594</v>
      </c>
      <c r="E21" s="12">
        <v>14.062262</v>
      </c>
      <c r="F21" s="9">
        <v>7.038456</v>
      </c>
      <c r="G21" s="1">
        <f t="shared" si="2"/>
        <v>14.8649863342196</v>
      </c>
      <c r="H21" s="13" t="str">
        <f t="shared" si="3"/>
        <v>YES</v>
      </c>
      <c r="I21" s="74">
        <v>1445.7497559999999</v>
      </c>
      <c r="J21" s="220"/>
      <c r="K21" s="221"/>
    </row>
    <row r="22" spans="1:11" ht="15">
      <c r="A22" s="166">
        <v>15</v>
      </c>
      <c r="B22" s="10">
        <v>1.168167</v>
      </c>
      <c r="C22" s="11">
        <v>185.42253721852791</v>
      </c>
      <c r="D22" s="1">
        <f t="shared" si="1"/>
        <v>216.60448903495609</v>
      </c>
      <c r="E22" s="12">
        <v>13.234396</v>
      </c>
      <c r="F22" s="9">
        <v>7.1698459999999997</v>
      </c>
      <c r="G22" s="1">
        <f t="shared" si="2"/>
        <v>16.634568064342652</v>
      </c>
      <c r="H22" s="13" t="str">
        <f t="shared" si="3"/>
        <v>YES</v>
      </c>
      <c r="I22" s="74">
        <v>1423.7751459999999</v>
      </c>
      <c r="J22" s="220"/>
      <c r="K22" s="221"/>
    </row>
    <row r="23" spans="1:11" ht="15">
      <c r="A23" s="166">
        <v>16</v>
      </c>
      <c r="B23" s="10">
        <v>1.168167</v>
      </c>
      <c r="C23" s="11">
        <v>174.11351523337643</v>
      </c>
      <c r="D23" s="1">
        <f t="shared" si="1"/>
        <v>203.39366274962765</v>
      </c>
      <c r="E23" s="12">
        <v>14.500992</v>
      </c>
      <c r="F23" s="9">
        <v>6.9829080000000001</v>
      </c>
      <c r="G23" s="1">
        <f t="shared" si="2"/>
        <v>14.263396943943606</v>
      </c>
      <c r="H23" s="13" t="str">
        <f t="shared" si="3"/>
        <v>YES</v>
      </c>
      <c r="I23" s="74">
        <v>1516.252197</v>
      </c>
      <c r="J23" s="220"/>
      <c r="K23" s="221"/>
    </row>
    <row r="24" spans="1:11" ht="15">
      <c r="A24" s="166">
        <v>17</v>
      </c>
      <c r="B24" s="10">
        <v>1.312376</v>
      </c>
      <c r="C24" s="11">
        <v>182.14278308821423</v>
      </c>
      <c r="D24" s="1">
        <f t="shared" si="1"/>
        <v>239.03981709817825</v>
      </c>
      <c r="E24" s="12">
        <v>14.363649000000001</v>
      </c>
      <c r="F24" s="9">
        <v>7.0555469999999998</v>
      </c>
      <c r="G24" s="1">
        <f t="shared" si="2"/>
        <v>15.03347947253803</v>
      </c>
      <c r="H24" s="13" t="str">
        <f t="shared" si="3"/>
        <v>YES</v>
      </c>
      <c r="I24" s="74">
        <v>1449.4123540000001</v>
      </c>
      <c r="J24" s="220"/>
      <c r="K24" s="221"/>
    </row>
    <row r="25" spans="1:11" ht="15">
      <c r="A25" s="166">
        <v>18</v>
      </c>
      <c r="B25" s="10">
        <v>1.2643059999999999</v>
      </c>
      <c r="C25" s="11">
        <v>210.61509055400603</v>
      </c>
      <c r="D25" s="1">
        <f t="shared" si="1"/>
        <v>266.28192267797311</v>
      </c>
      <c r="E25" s="12">
        <v>13.879139</v>
      </c>
      <c r="F25" s="9">
        <v>6.9989319999999999</v>
      </c>
      <c r="G25" s="1">
        <f t="shared" si="2"/>
        <v>15.122048599922003</v>
      </c>
      <c r="H25" s="13" t="str">
        <f t="shared" si="3"/>
        <v>YES</v>
      </c>
      <c r="I25" s="74">
        <v>1253.471436</v>
      </c>
      <c r="J25" s="220"/>
      <c r="K25" s="221"/>
    </row>
    <row r="26" spans="1:11" ht="15">
      <c r="A26" s="166">
        <v>19</v>
      </c>
      <c r="B26" s="10">
        <v>1.2299709999999999</v>
      </c>
      <c r="C26" s="11">
        <v>164.76113959738294</v>
      </c>
      <c r="D26" s="1">
        <f t="shared" si="1"/>
        <v>202.65142363173268</v>
      </c>
      <c r="E26" s="12">
        <v>12.700291</v>
      </c>
      <c r="F26" s="9">
        <v>7.01816</v>
      </c>
      <c r="G26" s="1">
        <f t="shared" si="2"/>
        <v>16.411392816871174</v>
      </c>
      <c r="H26" s="13" t="str">
        <f t="shared" si="3"/>
        <v>YES</v>
      </c>
      <c r="I26" s="74">
        <v>1602.3195800000001</v>
      </c>
      <c r="J26" s="220"/>
      <c r="K26" s="221"/>
    </row>
    <row r="27" spans="1:11" ht="15">
      <c r="A27" s="166">
        <v>20</v>
      </c>
      <c r="B27" s="10">
        <v>1.188768</v>
      </c>
      <c r="C27" s="11">
        <v>220</v>
      </c>
      <c r="D27" s="1">
        <f t="shared" si="1"/>
        <v>261.52895999999998</v>
      </c>
      <c r="E27" s="12">
        <v>12.768960999999999</v>
      </c>
      <c r="F27" s="9">
        <v>7.0555469999999998</v>
      </c>
      <c r="G27" s="1">
        <f t="shared" si="2"/>
        <v>16.486568981652031</v>
      </c>
      <c r="H27" s="13" t="str">
        <f t="shared" si="3"/>
        <v>YES</v>
      </c>
      <c r="I27" s="74">
        <v>1200</v>
      </c>
      <c r="J27" s="220"/>
      <c r="K27" s="221"/>
    </row>
    <row r="28" spans="1:11" ht="15">
      <c r="A28" s="166">
        <v>21</v>
      </c>
      <c r="B28" s="10">
        <v>1.1063639999999999</v>
      </c>
      <c r="C28" s="11">
        <v>211.23222119403516</v>
      </c>
      <c r="D28" s="1">
        <f t="shared" si="1"/>
        <v>233.6997251691175</v>
      </c>
      <c r="E28" s="12">
        <v>13.5396</v>
      </c>
      <c r="F28" s="9">
        <v>6.9764999999999997</v>
      </c>
      <c r="G28" s="1">
        <f t="shared" si="2"/>
        <v>15.066867590822154</v>
      </c>
      <c r="H28" s="13" t="str">
        <f t="shared" si="3"/>
        <v>YES</v>
      </c>
      <c r="I28" s="74">
        <v>1249.8093260000001</v>
      </c>
      <c r="J28" s="220"/>
      <c r="K28" s="221"/>
    </row>
    <row r="29" spans="1:11" ht="15">
      <c r="A29" s="166">
        <v>22</v>
      </c>
      <c r="B29" s="10">
        <v>1.065161</v>
      </c>
      <c r="C29" s="11">
        <v>192.86422487218201</v>
      </c>
      <c r="D29" s="1">
        <f t="shared" si="1"/>
        <v>205.43145062907826</v>
      </c>
      <c r="E29" s="12">
        <v>12.463756999999999</v>
      </c>
      <c r="F29" s="9">
        <v>7.0555469999999998</v>
      </c>
      <c r="G29" s="1">
        <f t="shared" si="2"/>
        <v>16.901857545630111</v>
      </c>
      <c r="H29" s="13" t="str">
        <f t="shared" si="3"/>
        <v>YES</v>
      </c>
      <c r="I29" s="74">
        <v>1368.8386230000001</v>
      </c>
      <c r="J29" s="220"/>
      <c r="K29" s="221"/>
    </row>
    <row r="30" spans="1:11" ht="15">
      <c r="A30" s="166">
        <v>23</v>
      </c>
      <c r="B30" s="10">
        <v>1.0926290000000001</v>
      </c>
      <c r="C30" s="11">
        <v>174.3240884246419</v>
      </c>
      <c r="D30" s="1">
        <f t="shared" si="1"/>
        <v>190.47155441132807</v>
      </c>
      <c r="E30" s="12">
        <v>12.826186999999999</v>
      </c>
      <c r="F30" s="9">
        <v>7.0566149999999999</v>
      </c>
      <c r="G30" s="1">
        <f t="shared" si="2"/>
        <v>16.251598636467101</v>
      </c>
      <c r="H30" s="13" t="str">
        <f t="shared" si="3"/>
        <v>YES</v>
      </c>
      <c r="I30" s="74">
        <v>1514.420654</v>
      </c>
      <c r="J30" s="220"/>
      <c r="K30" s="221"/>
    </row>
    <row r="31" spans="1:11" ht="15">
      <c r="A31" s="166">
        <v>24</v>
      </c>
      <c r="B31" s="10">
        <v>1.1819010000000001</v>
      </c>
      <c r="C31" s="11">
        <v>225.96557013963593</v>
      </c>
      <c r="D31" s="1">
        <f t="shared" si="1"/>
        <v>267.06893331360584</v>
      </c>
      <c r="E31" s="12">
        <v>12.971159</v>
      </c>
      <c r="F31" s="9">
        <v>7.0299100000000001</v>
      </c>
      <c r="G31" s="1">
        <f t="shared" si="2"/>
        <v>16.099783401781796</v>
      </c>
      <c r="H31" s="13" t="str">
        <f t="shared" si="3"/>
        <v>YES</v>
      </c>
      <c r="I31" s="74">
        <v>1168.3195800000001</v>
      </c>
      <c r="J31" s="220"/>
      <c r="K31" s="221"/>
    </row>
    <row r="32" spans="1:11" ht="15">
      <c r="A32" s="166">
        <v>25</v>
      </c>
      <c r="B32" s="10">
        <v>1.216618</v>
      </c>
      <c r="C32" s="11">
        <v>161.5305294716774</v>
      </c>
      <c r="D32" s="1">
        <f t="shared" si="1"/>
        <v>196.52094970477322</v>
      </c>
      <c r="E32" s="12">
        <v>12.196702999999999</v>
      </c>
      <c r="F32" s="9">
        <v>7.0705020000000003</v>
      </c>
      <c r="G32" s="1">
        <f t="shared" si="2"/>
        <v>17.570601034031828</v>
      </c>
      <c r="H32" s="13" t="str">
        <f t="shared" si="3"/>
        <v>YES</v>
      </c>
      <c r="I32" s="74">
        <v>1634.365967</v>
      </c>
      <c r="J32" s="220"/>
      <c r="K32" s="221"/>
    </row>
    <row r="33" spans="1:11" ht="15">
      <c r="A33" s="166">
        <v>26</v>
      </c>
      <c r="B33" s="10">
        <v>1.2299709999999999</v>
      </c>
      <c r="C33" s="11">
        <v>212.9482971722106</v>
      </c>
      <c r="D33" s="1">
        <f t="shared" si="1"/>
        <v>261.92023002120101</v>
      </c>
      <c r="E33" s="12">
        <v>11.708378</v>
      </c>
      <c r="F33" s="9">
        <v>7.0459329999999998</v>
      </c>
      <c r="G33" s="1">
        <f t="shared" si="2"/>
        <v>18.005537131000988</v>
      </c>
      <c r="H33" s="13" t="str">
        <f t="shared" si="3"/>
        <v>YES</v>
      </c>
      <c r="I33" s="74">
        <v>1239.7375489999999</v>
      </c>
      <c r="J33" s="220"/>
      <c r="K33" s="221"/>
    </row>
    <row r="34" spans="1:11" ht="15">
      <c r="A34" s="166">
        <v>27</v>
      </c>
      <c r="B34" s="10">
        <v>1.2025030000000001</v>
      </c>
      <c r="C34" s="11">
        <v>167.05213408750109</v>
      </c>
      <c r="D34" s="1">
        <f t="shared" si="1"/>
        <v>200.88069239662235</v>
      </c>
      <c r="E34" s="12">
        <v>12.440866</v>
      </c>
      <c r="F34" s="9">
        <v>7.1078890000000001</v>
      </c>
      <c r="G34" s="1">
        <f t="shared" si="2"/>
        <v>17.492848446275584</v>
      </c>
      <c r="H34" s="13" t="str">
        <f t="shared" si="3"/>
        <v>YES</v>
      </c>
      <c r="I34" s="74">
        <v>1580.344971</v>
      </c>
      <c r="J34" s="220"/>
      <c r="K34" s="221"/>
    </row>
    <row r="35" spans="1:11" ht="15">
      <c r="A35" s="166">
        <v>28</v>
      </c>
      <c r="B35" s="10">
        <v>1.154433</v>
      </c>
      <c r="C35" s="11">
        <v>198.71265601523373</v>
      </c>
      <c r="D35" s="1">
        <f t="shared" si="1"/>
        <v>229.40044762163433</v>
      </c>
      <c r="E35" s="12">
        <v>12.841445999999999</v>
      </c>
      <c r="F35" s="9">
        <v>7.1185710000000002</v>
      </c>
      <c r="G35" s="1">
        <f t="shared" si="2"/>
        <v>16.728681014447044</v>
      </c>
      <c r="H35" s="13" t="str">
        <f t="shared" si="3"/>
        <v>YES</v>
      </c>
      <c r="I35" s="74">
        <v>1328.551514</v>
      </c>
      <c r="J35" s="220"/>
      <c r="K35" s="221"/>
    </row>
    <row r="36" spans="1:11" ht="15">
      <c r="A36" s="166">
        <v>29</v>
      </c>
      <c r="B36" s="10">
        <v>1.065161</v>
      </c>
      <c r="C36" s="11">
        <v>182.48859224581736</v>
      </c>
      <c r="D36" s="1">
        <f t="shared" si="1"/>
        <v>194.37973140514706</v>
      </c>
      <c r="E36" s="12">
        <v>13.058904999999999</v>
      </c>
      <c r="F36" s="9">
        <v>7.1078890000000001</v>
      </c>
      <c r="G36" s="1">
        <f t="shared" si="2"/>
        <v>16.257168841589358</v>
      </c>
      <c r="H36" s="13" t="str">
        <f t="shared" si="3"/>
        <v>YES</v>
      </c>
      <c r="I36" s="74">
        <v>1446.6657709999999</v>
      </c>
      <c r="J36" s="220"/>
      <c r="K36" s="221"/>
    </row>
    <row r="37" spans="1:11" ht="15">
      <c r="A37" s="166">
        <v>30</v>
      </c>
      <c r="B37" s="10">
        <v>1</v>
      </c>
      <c r="C37" s="11">
        <v>206.39372694786803</v>
      </c>
      <c r="D37" s="1">
        <f t="shared" si="1"/>
        <v>206.39372694786803</v>
      </c>
      <c r="E37" s="12">
        <v>13</v>
      </c>
      <c r="F37" s="9">
        <v>7.1</v>
      </c>
      <c r="G37" s="1">
        <f t="shared" si="2"/>
        <v>16.153302953563976</v>
      </c>
      <c r="H37" s="13" t="str">
        <f t="shared" si="3"/>
        <v>YES</v>
      </c>
      <c r="I37" s="74">
        <v>1279.108643</v>
      </c>
      <c r="J37" s="220"/>
      <c r="K37" s="221"/>
    </row>
    <row r="38" spans="1:11" ht="15">
      <c r="A38" s="166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4"/>
      <c r="J38" s="220"/>
      <c r="K38" s="221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5" t="s">
        <v>72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73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57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9" t="str">
        <f>IF('pg 1'!C2="","",'pg 1'!C2)</f>
        <v>City of Warrenton</v>
      </c>
      <c r="C3" s="229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 t="str">
        <f>IF('pg 1'!G2="","",'pg 1'!G2)</f>
        <v>Sept. 2025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7" t="s">
        <v>23</v>
      </c>
      <c r="B9" s="228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6" t="s">
        <v>104</v>
      </c>
      <c r="B28" s="226"/>
      <c r="C28" s="226"/>
      <c r="D28" s="226"/>
      <c r="E28" s="226"/>
      <c r="F28" s="226"/>
      <c r="G28" s="226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2023-08-04T18:04:43Z</cp:lastPrinted>
  <dcterms:created xsi:type="dcterms:W3CDTF">2008-11-12T20:47:25Z</dcterms:created>
  <dcterms:modified xsi:type="dcterms:W3CDTF">2025-10-01T16:12:16Z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