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October 2025 State Reports\"/>
    </mc:Choice>
  </mc:AlternateContent>
  <xr:revisionPtr revIDLastSave="0" documentId="13_ncr:1_{47C04026-8EC7-41E7-B521-E6DACDAF2C9E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1125" yWindow="1125" windowWidth="19305" windowHeight="9105" tabRatio="680" activeTab="1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H12" i="32" s="1"/>
  <c r="D13" i="32"/>
  <c r="H13" i="32" s="1"/>
  <c r="D14" i="32"/>
  <c r="D15" i="32"/>
  <c r="D16" i="32"/>
  <c r="D17" i="32"/>
  <c r="D18" i="32"/>
  <c r="D19" i="32"/>
  <c r="D20" i="32"/>
  <c r="H20" i="32" s="1"/>
  <c r="D21" i="32"/>
  <c r="D22" i="32"/>
  <c r="D23" i="32"/>
  <c r="D24" i="32"/>
  <c r="D25" i="32"/>
  <c r="D26" i="32"/>
  <c r="H26" i="32" s="1"/>
  <c r="D27" i="32"/>
  <c r="H27" i="32" s="1"/>
  <c r="D28" i="32"/>
  <c r="H28" i="32" s="1"/>
  <c r="D29" i="32"/>
  <c r="D30" i="32"/>
  <c r="D31" i="32"/>
  <c r="D32" i="32"/>
  <c r="D33" i="32"/>
  <c r="D34" i="32"/>
  <c r="D35" i="32"/>
  <c r="H35" i="32" s="1"/>
  <c r="D36" i="32"/>
  <c r="H36" i="32" s="1"/>
  <c r="D37" i="32"/>
  <c r="D38" i="32"/>
  <c r="B3" i="29"/>
  <c r="E9" i="29"/>
  <c r="B4" i="29"/>
  <c r="C4" i="29" s="1"/>
  <c r="B7" i="29"/>
  <c r="B6" i="29"/>
  <c r="B5" i="29"/>
  <c r="C44" i="31"/>
  <c r="H44" i="31"/>
  <c r="H33" i="32" l="1"/>
  <c r="H25" i="32"/>
  <c r="H19" i="32"/>
  <c r="H32" i="32"/>
  <c r="H23" i="32"/>
  <c r="H24" i="32"/>
  <c r="H38" i="32"/>
  <c r="H30" i="32"/>
  <c r="H17" i="32"/>
  <c r="H37" i="32"/>
  <c r="H16" i="32"/>
  <c r="H22" i="32"/>
  <c r="H29" i="32"/>
  <c r="H21" i="32"/>
  <c r="H34" i="32"/>
  <c r="H18" i="32"/>
  <c r="H31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<sst xmlns="http://schemas.openxmlformats.org/spreadsheetml/2006/main" count="171" uniqueCount="138">
  <si>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</si>
  <si>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</si>
  <si>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</si>
  <si>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</si>
  <si>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</si>
  <si>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</si>
  <si>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</si>
  <si>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</si>
  <si>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</si>
  <si>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</si>
  <si>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</si>
  <si>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</si>
  <si>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</si>
  <si>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</si>
  <si>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</si>
  <si>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</si>
  <si>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</si>
  <si>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</si>
  <si>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</si>
  <si>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</si>
  <si>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</si>
  <si>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</si>
  <si>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</si>
  <si>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</si>
  <si>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</si>
  <si>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</si>
  <si>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</si>
  <si>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</si>
  <si>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</si>
  <si>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</si>
  <si>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</si>
  <si>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</si>
  <si>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</si>
  <si>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</si>
  <si>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</si>
  <si>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</si>
  <si>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</si>
  <si>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</si>
  <si>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</si>
  <si>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</si>
  <si>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</si>
  <si>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</si>
  <si>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</si>
  <si>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</si>
  <si>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</si>
  <si>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</si>
  <si>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</si>
  <si>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</si>
  <si>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</si>
  <si>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</si>
  <si>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</si>
  <si>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</si>
  <si>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</si>
  <si>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</si>
  <si>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</si>
  <si>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</si>
  <si>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</si>
  <si>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</si>
  <si>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</si>
  <si>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</si>
  <si>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</si>
  <si>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</si>
  <si>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</si>
  <si>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</si>
  <si>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</si>
  <si>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</si>
  <si>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</si>
  <si>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</si>
  <si>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</si>
  <si>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</si>
  <si>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</si>
  <si>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</si>
  <si>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</si>
  <si>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</si>
  <si>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</si>
  <si>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</si>
  <si>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</si>
  <si>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</si>
  <si>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</si>
  <si>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</si>
  <si>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</si>
  <si>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</si>
  <si>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</si>
  <si>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</si>
  <si>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</si>
  <si>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</si>
  <si>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</si>
  <si>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</si>
  <si>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</si>
  <si>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</si>
  <si>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</si>
  <si>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</si>
  <si>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</si>
  <si>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</si>
  <si>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</si>
  <si>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</si>
  <si>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</si>
  <si>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</si>
  <si>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</si>
  <si>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</si>
  <si>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</si>
  <si>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</si>
  <si>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</si>
  <si>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</si>
  <si>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</si>
  <si>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</si>
  <si>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</si>
  <si>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</si>
  <si>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</si>
  <si>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</si>
  <si>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</si>
  <si>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</si>
  <si>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</si>
  <si>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</si>
  <si>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</si>
  <si>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</si>
  <si>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</si>
  <si>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</si>
  <si>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</si>
  <si>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</si>
  <si>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</si>
  <si>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</si>
  <si>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</si>
  <si>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</si>
  <si>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</si>
  <si>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</si>
  <si>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</si>
  <si>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</si>
  <si>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</si>
  <si>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</si>
  <si>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</si>
  <si>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City of Warrenton</t>
  </si>
  <si>
    <t>Clatsop</t>
  </si>
  <si>
    <t>00932</t>
  </si>
  <si>
    <t>T-08549</t>
  </si>
  <si>
    <t>503-738-7809</t>
  </si>
  <si>
    <t>Dave G Davis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</si>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</sst>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14" fontId="5" fillId="0" borderId="19" xfId="0" applyNumberFormat="1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190499</xdr:rowOff>
    </xdr:from>
    <xdr:to>
      <xdr:col>2</xdr:col>
      <xdr:colOff>605117</xdr:colOff>
      <xdr:row>48</xdr:row>
      <xdr:rowOff>80478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301F36-AF45-4966-B1B2-4779EC64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" y="9256058"/>
          <a:ext cx="1490382" cy="2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view="pageLayout" topLeftCell="A11" zoomScale="85" zoomScaleNormal="100" zoomScalePageLayoutView="85" workbookViewId="0">
      <selection activeCell="D18" sqref="D18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7" t="s">
        <v>76</v>
      </c>
      <c r="B1" s="68"/>
      <c r="C1" s="68"/>
      <c r="D1" s="68"/>
      <c r="E1" s="68"/>
      <c r="F1" s="37" t="s">
        <v>1</v>
      </c>
      <c r="G1" s="61" t="s">
        <v>132</v>
      </c>
      <c r="H1" s="172"/>
    </row>
    <row r="2" spans="1:9" ht="15.75" customHeight="1">
      <c r="B2" s="37" t="s">
        <v>84</v>
      </c>
      <c r="C2" s="207" t="s">
        <v>131</v>
      </c>
      <c r="D2" s="207"/>
      <c r="E2" s="80"/>
      <c r="F2" s="37" t="s">
        <v>43</v>
      </c>
      <c r="G2" s="91">
        <v>45931</v>
      </c>
      <c r="H2" s="177"/>
    </row>
    <row r="3" spans="1:9" ht="15.75">
      <c r="B3" s="37" t="s">
        <v>83</v>
      </c>
      <c r="C3" s="119" t="s">
        <v>133</v>
      </c>
      <c r="F3" s="59" t="s">
        <v>130</v>
      </c>
      <c r="G3" s="179">
        <v>20</v>
      </c>
      <c r="H3" s="178" t="s">
        <v>128</v>
      </c>
    </row>
    <row r="4" spans="1:9" ht="15.75">
      <c r="B4" s="37" t="s">
        <v>42</v>
      </c>
      <c r="C4" s="39"/>
      <c r="D4" s="42"/>
      <c r="E4" s="43"/>
      <c r="F4" s="59" t="s">
        <v>129</v>
      </c>
      <c r="G4" s="179">
        <v>19</v>
      </c>
      <c r="H4" s="178" t="s">
        <v>128</v>
      </c>
    </row>
    <row r="5" spans="1:9" ht="11.25" customHeight="1">
      <c r="B5" s="37"/>
      <c r="C5" s="42" t="s">
        <v>35</v>
      </c>
      <c r="D5" s="42"/>
      <c r="E5" s="43"/>
      <c r="F5" s="3"/>
      <c r="G5" s="16"/>
      <c r="H5" s="78"/>
    </row>
    <row r="6" spans="1:9" ht="15.75">
      <c r="A6" s="43"/>
      <c r="B6" s="43"/>
      <c r="C6" s="60"/>
      <c r="D6" s="42"/>
      <c r="E6" s="43"/>
      <c r="F6" s="3"/>
      <c r="G6" s="62" t="s">
        <v>105</v>
      </c>
      <c r="H6" s="214" t="s">
        <v>67</v>
      </c>
    </row>
    <row r="7" spans="1:9" ht="14.25" customHeight="1">
      <c r="D7" s="62" t="s">
        <v>68</v>
      </c>
      <c r="E7" s="81" t="s">
        <v>75</v>
      </c>
      <c r="F7" s="210" t="s">
        <v>81</v>
      </c>
      <c r="G7" s="211"/>
      <c r="H7" s="215"/>
    </row>
    <row r="8" spans="1:9">
      <c r="A8" s="3"/>
      <c r="B8" s="3"/>
      <c r="D8" s="120" t="s">
        <v>48</v>
      </c>
      <c r="E8" s="171">
        <v>0.5</v>
      </c>
      <c r="F8" s="212">
        <v>4</v>
      </c>
      <c r="G8" s="213"/>
      <c r="H8" s="215"/>
    </row>
    <row r="9" spans="1:9" ht="3" customHeight="1">
      <c r="A9" s="3"/>
      <c r="E9" s="154"/>
      <c r="G9" s="155"/>
      <c r="H9" s="156"/>
    </row>
    <row r="10" spans="1:9" ht="48.75" customHeight="1">
      <c r="A10" s="56" t="s">
        <v>120</v>
      </c>
      <c r="B10" s="173" t="s">
        <v>64</v>
      </c>
      <c r="C10" s="127" t="s">
        <v>85</v>
      </c>
      <c r="D10" s="121" t="s">
        <v>127</v>
      </c>
      <c r="E10" s="128" t="s">
        <v>44</v>
      </c>
      <c r="F10" s="208" t="s">
        <v>82</v>
      </c>
      <c r="G10" s="209"/>
      <c r="H10" s="57" t="s">
        <v>66</v>
      </c>
    </row>
    <row r="11" spans="1:9" ht="14.25" customHeight="1">
      <c r="A11" s="166">
        <v>1</v>
      </c>
      <c r="B11" s="10">
        <v>4.6772000000000001E-2</v>
      </c>
      <c r="C11" s="11">
        <v>4.6772000000000001E-2</v>
      </c>
      <c r="D11" s="10">
        <v>4.2957000000000002E-2</v>
      </c>
      <c r="E11" s="79">
        <v>0.26323600000000003</v>
      </c>
      <c r="F11" s="206">
        <v>4.5999999999999996</v>
      </c>
      <c r="G11" s="206"/>
      <c r="H11" s="40" t="s">
        <v>137</v>
      </c>
      <c r="I11" s="174"/>
    </row>
    <row r="12" spans="1:9" ht="14.25" customHeight="1">
      <c r="A12" s="166">
        <v>2</v>
      </c>
      <c r="B12" s="10">
        <v>4.2000000000000003E-2</v>
      </c>
      <c r="C12" s="11">
        <v>4.2000000000000003E-2</v>
      </c>
      <c r="D12" s="10">
        <v>4.0516000000000003E-2</v>
      </c>
      <c r="E12" s="9">
        <v>0.247976</v>
      </c>
      <c r="F12" s="206">
        <v>4.5999999999999996</v>
      </c>
      <c r="G12" s="206"/>
      <c r="H12" s="40" t="s">
        <v>137</v>
      </c>
      <c r="I12" s="175"/>
    </row>
    <row r="13" spans="1:9" ht="14.25" customHeight="1">
      <c r="A13" s="166">
        <v>3</v>
      </c>
      <c r="B13" s="10">
        <v>4.5999999999999999E-2</v>
      </c>
      <c r="C13" s="11">
        <v>4.5999999999999999E-2</v>
      </c>
      <c r="D13" s="10">
        <v>4.0516000000000003E-2</v>
      </c>
      <c r="E13" s="9">
        <v>0.247976</v>
      </c>
      <c r="F13" s="206">
        <v>4.5999999999999996</v>
      </c>
      <c r="G13" s="206"/>
      <c r="H13" s="40" t="s">
        <v>137</v>
      </c>
      <c r="I13" s="176"/>
    </row>
    <row r="14" spans="1:9" ht="14.25" customHeight="1">
      <c r="A14" s="166">
        <v>4</v>
      </c>
      <c r="B14" s="10">
        <v>4.2999999999999997E-2</v>
      </c>
      <c r="C14" s="11">
        <v>4.3209999999999998E-2</v>
      </c>
      <c r="D14" s="10">
        <v>0.04</v>
      </c>
      <c r="E14" s="9">
        <v>0.25179099999999999</v>
      </c>
      <c r="F14" s="206">
        <v>4.5999999999999996</v>
      </c>
      <c r="G14" s="206"/>
      <c r="H14" s="40" t="s">
        <v>137</v>
      </c>
    </row>
    <row r="15" spans="1:9" ht="14.25" customHeight="1">
      <c r="A15" s="166">
        <v>5</v>
      </c>
      <c r="B15" s="10">
        <v>4.5999999999999999E-2</v>
      </c>
      <c r="C15" s="11">
        <v>4.6100000000000002E-2</v>
      </c>
      <c r="D15" s="10">
        <v>4.6086000000000002E-2</v>
      </c>
      <c r="E15" s="9">
        <v>0.255606</v>
      </c>
      <c r="F15" s="206">
        <v>4.5999999999999996</v>
      </c>
      <c r="G15" s="206"/>
      <c r="H15" s="40" t="s">
        <v>137</v>
      </c>
    </row>
    <row r="16" spans="1:9" ht="14.25" customHeight="1">
      <c r="A16" s="166">
        <v>6</v>
      </c>
      <c r="B16" s="10">
        <v>3.1435999999999999E-2</v>
      </c>
      <c r="C16" s="11">
        <v>3.1435999999999999E-2</v>
      </c>
      <c r="D16" s="10">
        <v>4.9977000000000001E-2</v>
      </c>
      <c r="E16" s="9">
        <v>0.25179200000000002</v>
      </c>
      <c r="F16" s="206">
        <v>4.5999999999999996</v>
      </c>
      <c r="G16" s="206"/>
      <c r="H16" s="40" t="s">
        <v>137</v>
      </c>
    </row>
    <row r="17" spans="1:8" ht="14.25" customHeight="1">
      <c r="A17" s="166">
        <v>7</v>
      </c>
      <c r="B17" s="10">
        <v>3.0519999999999999E-2</v>
      </c>
      <c r="C17" s="11">
        <v>3.0519999999999999E-2</v>
      </c>
      <c r="D17" s="10">
        <v>5.0206000000000001E-2</v>
      </c>
      <c r="E17" s="9">
        <v>0.255606</v>
      </c>
      <c r="F17" s="206">
        <v>4.5999999999999996</v>
      </c>
      <c r="G17" s="206"/>
      <c r="H17" s="40" t="s">
        <v>137</v>
      </c>
    </row>
    <row r="18" spans="1:8" ht="14.25" customHeight="1">
      <c r="A18" s="166">
        <v>8</v>
      </c>
      <c r="B18" s="10">
        <v>3.6700999999999998E-2</v>
      </c>
      <c r="C18" s="11">
        <v>3.6700999999999998E-2</v>
      </c>
      <c r="D18" s="10">
        <v>4.8527000000000001E-2</v>
      </c>
      <c r="E18" s="9">
        <v>0.247976</v>
      </c>
      <c r="F18" s="206">
        <v>4.5999999999999996</v>
      </c>
      <c r="G18" s="206"/>
      <c r="H18" s="40" t="s">
        <v>137</v>
      </c>
    </row>
    <row r="19" spans="1:8" ht="14.25" customHeight="1">
      <c r="A19" s="166">
        <v>9</v>
      </c>
      <c r="B19" s="10">
        <v>3.0901999999999999E-2</v>
      </c>
      <c r="C19" s="11">
        <v>3.0901999999999999E-2</v>
      </c>
      <c r="D19" s="10">
        <v>4.7764000000000001E-2</v>
      </c>
      <c r="E19" s="9">
        <v>0.25560699999999997</v>
      </c>
      <c r="F19" s="206">
        <v>4.5999999999999996</v>
      </c>
      <c r="G19" s="206"/>
      <c r="H19" s="40" t="s">
        <v>137</v>
      </c>
    </row>
    <row r="20" spans="1:8" ht="14.25" customHeight="1">
      <c r="A20" s="166">
        <v>10</v>
      </c>
      <c r="B20" s="10">
        <v>2.9756999999999999E-2</v>
      </c>
      <c r="C20" s="11">
        <v>2.9756999999999999E-2</v>
      </c>
      <c r="D20" s="10">
        <v>4.9443000000000001E-2</v>
      </c>
      <c r="E20" s="9">
        <v>0.24416099999999999</v>
      </c>
      <c r="F20" s="206">
        <v>4.5999999999999996</v>
      </c>
      <c r="G20" s="206"/>
      <c r="H20" s="40" t="s">
        <v>137</v>
      </c>
    </row>
    <row r="21" spans="1:8" ht="14.25" customHeight="1">
      <c r="A21" s="166">
        <v>11</v>
      </c>
      <c r="B21" s="10">
        <v>3.5860999999999997E-2</v>
      </c>
      <c r="C21" s="11">
        <v>3.5860999999999997E-2</v>
      </c>
      <c r="D21" s="10">
        <v>5.0130000000000001E-2</v>
      </c>
      <c r="E21" s="9">
        <v>0.25179099999999999</v>
      </c>
      <c r="F21" s="206">
        <v>4.5999999999999996</v>
      </c>
      <c r="G21" s="206"/>
      <c r="H21" s="40" t="s">
        <v>137</v>
      </c>
    </row>
    <row r="22" spans="1:8" ht="14.25" customHeight="1">
      <c r="A22" s="166">
        <v>12</v>
      </c>
      <c r="B22" s="10">
        <v>3.0748999999999999E-2</v>
      </c>
      <c r="C22" s="11">
        <v>3.0748999999999999E-2</v>
      </c>
      <c r="D22" s="10">
        <v>5.2037E-2</v>
      </c>
      <c r="E22" s="9">
        <v>0.247976</v>
      </c>
      <c r="F22" s="206">
        <v>4.5999999999999996</v>
      </c>
      <c r="G22" s="206"/>
      <c r="H22" s="40" t="s">
        <v>137</v>
      </c>
    </row>
    <row r="23" spans="1:8" ht="14.25" customHeight="1">
      <c r="A23" s="166">
        <v>13</v>
      </c>
      <c r="B23" s="10">
        <v>3.1206999999999999E-2</v>
      </c>
      <c r="C23" s="11">
        <v>3.1206999999999999E-2</v>
      </c>
      <c r="D23" s="10">
        <v>0.03</v>
      </c>
      <c r="E23" s="9">
        <v>0.24416199999999999</v>
      </c>
      <c r="F23" s="206">
        <v>4.5999999999999996</v>
      </c>
      <c r="G23" s="206"/>
      <c r="H23" s="40" t="s">
        <v>137</v>
      </c>
    </row>
    <row r="24" spans="1:8" ht="14.25" customHeight="1">
      <c r="A24" s="166">
        <v>14</v>
      </c>
      <c r="B24" s="10">
        <v>3.5097999999999997E-2</v>
      </c>
      <c r="C24" s="11">
        <v>3.5097999999999997E-2</v>
      </c>
      <c r="D24" s="10">
        <v>4.2652000000000002E-2</v>
      </c>
      <c r="E24" s="9">
        <v>0.22508600000000001</v>
      </c>
      <c r="F24" s="206">
        <v>4.5999999999999996</v>
      </c>
      <c r="G24" s="206"/>
      <c r="H24" s="40" t="s">
        <v>137</v>
      </c>
    </row>
    <row r="25" spans="1:8" ht="14.25" customHeight="1">
      <c r="A25" s="166">
        <v>15</v>
      </c>
      <c r="B25" s="10">
        <v>3.1359999999999999E-2</v>
      </c>
      <c r="C25" s="11">
        <v>3.1359999999999999E-2</v>
      </c>
      <c r="D25" s="10">
        <v>4.2805000000000003E-2</v>
      </c>
      <c r="E25" s="9">
        <v>0.22126999999999999</v>
      </c>
      <c r="F25" s="206">
        <v>4.5999999999999996</v>
      </c>
      <c r="G25" s="206"/>
      <c r="H25" s="40" t="s">
        <v>137</v>
      </c>
    </row>
    <row r="26" spans="1:8" ht="14.25" customHeight="1">
      <c r="A26" s="166">
        <v>16</v>
      </c>
      <c r="B26" s="10">
        <v>3.1282999999999998E-2</v>
      </c>
      <c r="C26" s="11">
        <v>3.1282999999999998E-2</v>
      </c>
      <c r="D26" s="10">
        <v>4.3568000000000003E-2</v>
      </c>
      <c r="E26" s="9">
        <v>0.21745600000000001</v>
      </c>
      <c r="F26" s="206">
        <v>4.5999999999999996</v>
      </c>
      <c r="G26" s="206"/>
      <c r="H26" s="40" t="s">
        <v>137</v>
      </c>
    </row>
    <row r="27" spans="1:8" ht="14.25" customHeight="1">
      <c r="A27" s="166">
        <v>17</v>
      </c>
      <c r="B27" s="10">
        <v>3.7158999999999998E-2</v>
      </c>
      <c r="C27" s="11">
        <v>3.7158999999999998E-2</v>
      </c>
      <c r="D27" s="10">
        <v>4.3568000000000003E-2</v>
      </c>
      <c r="E27" s="9">
        <v>0.21745600000000001</v>
      </c>
      <c r="F27" s="206">
        <v>4.5999999999999996</v>
      </c>
      <c r="G27" s="206"/>
      <c r="H27" s="40" t="s">
        <v>137</v>
      </c>
    </row>
    <row r="28" spans="1:8" ht="14.25" customHeight="1">
      <c r="A28" s="166">
        <v>18</v>
      </c>
      <c r="B28" s="10">
        <v>4.5781000000000002E-2</v>
      </c>
      <c r="C28" s="11">
        <v>4.5781000000000002E-2</v>
      </c>
      <c r="D28" s="10">
        <v>5.0969E-2</v>
      </c>
      <c r="E28" s="9">
        <v>0.24416099999999999</v>
      </c>
      <c r="F28" s="206">
        <v>4.7</v>
      </c>
      <c r="G28" s="206"/>
      <c r="H28" s="40" t="s">
        <v>137</v>
      </c>
    </row>
    <row r="29" spans="1:8" ht="14.25" customHeight="1">
      <c r="A29" s="166">
        <v>19</v>
      </c>
      <c r="B29" s="10">
        <v>4.4102000000000002E-2</v>
      </c>
      <c r="C29" s="11">
        <v>4.4102000000000002E-2</v>
      </c>
      <c r="D29" s="10">
        <v>4.9138000000000001E-2</v>
      </c>
      <c r="E29" s="9">
        <v>0.22890099999999999</v>
      </c>
      <c r="F29" s="206">
        <v>4.7</v>
      </c>
      <c r="G29" s="206"/>
      <c r="H29" s="40" t="s">
        <v>137</v>
      </c>
    </row>
    <row r="30" spans="1:8" ht="14.25" customHeight="1">
      <c r="A30" s="166">
        <v>20</v>
      </c>
      <c r="B30" s="10">
        <v>3.4106999999999998E-2</v>
      </c>
      <c r="C30" s="11">
        <v>3.4106999999999998E-2</v>
      </c>
      <c r="D30" s="10">
        <v>5.1808E-2</v>
      </c>
      <c r="E30" s="9">
        <v>0.18312100000000001</v>
      </c>
      <c r="F30" s="206">
        <v>4.7</v>
      </c>
      <c r="G30" s="206"/>
      <c r="H30" s="40" t="s">
        <v>137</v>
      </c>
    </row>
    <row r="31" spans="1:8" ht="14.25" customHeight="1">
      <c r="A31" s="166">
        <v>21</v>
      </c>
      <c r="B31" s="10">
        <v>3.3571999999999998E-2</v>
      </c>
      <c r="C31" s="11">
        <v>3.3571999999999998E-2</v>
      </c>
      <c r="D31" s="10">
        <v>7.2104000000000001E-2</v>
      </c>
      <c r="E31" s="9">
        <v>0.17549100000000001</v>
      </c>
      <c r="F31" s="206">
        <v>4.5999999999999996</v>
      </c>
      <c r="G31" s="206"/>
      <c r="H31" s="40" t="s">
        <v>137</v>
      </c>
    </row>
    <row r="32" spans="1:8" ht="14.25" customHeight="1">
      <c r="A32" s="166">
        <v>22</v>
      </c>
      <c r="B32" s="10">
        <v>3.4334999999999997E-2</v>
      </c>
      <c r="C32" s="11">
        <v>3.4334999999999997E-2</v>
      </c>
      <c r="D32" s="10">
        <v>5.0206000000000001E-2</v>
      </c>
      <c r="E32" s="9">
        <v>0.20219599999999999</v>
      </c>
      <c r="F32" s="206">
        <v>4.7</v>
      </c>
      <c r="G32" s="206"/>
      <c r="H32" s="40" t="s">
        <v>137</v>
      </c>
    </row>
    <row r="33" spans="1:8" ht="14.25" customHeight="1">
      <c r="A33" s="166">
        <v>23</v>
      </c>
      <c r="B33" s="10">
        <v>3.1206999999999999E-2</v>
      </c>
      <c r="C33" s="11">
        <v>3.1206999999999999E-2</v>
      </c>
      <c r="D33" s="10">
        <v>5.1427E-2</v>
      </c>
      <c r="E33" s="9">
        <v>0.190751</v>
      </c>
      <c r="F33" s="206">
        <v>4.5999999999999996</v>
      </c>
      <c r="G33" s="206"/>
      <c r="H33" s="40" t="s">
        <v>137</v>
      </c>
    </row>
    <row r="34" spans="1:8" ht="14.25" customHeight="1">
      <c r="A34" s="166">
        <v>24</v>
      </c>
      <c r="B34" s="10">
        <v>3.3190999999999998E-2</v>
      </c>
      <c r="C34" s="11">
        <v>3.3190999999999998E-2</v>
      </c>
      <c r="D34" s="10">
        <v>5.1045E-2</v>
      </c>
      <c r="E34" s="9">
        <v>0.18312200000000001</v>
      </c>
      <c r="F34" s="206">
        <v>4.5999999999999996</v>
      </c>
      <c r="G34" s="206"/>
      <c r="H34" s="40" t="s">
        <v>137</v>
      </c>
    </row>
    <row r="35" spans="1:8" ht="14.25" customHeight="1">
      <c r="A35" s="166">
        <v>25</v>
      </c>
      <c r="B35" s="10">
        <v>3.4945999999999998E-2</v>
      </c>
      <c r="C35" s="11">
        <v>3.4945999999999998E-2</v>
      </c>
      <c r="D35" s="10">
        <v>5.1045E-2</v>
      </c>
      <c r="E35" s="9">
        <v>0.18312200000000001</v>
      </c>
      <c r="F35" s="206">
        <v>4.5999999999999996</v>
      </c>
      <c r="G35" s="206"/>
      <c r="H35" s="40" t="s">
        <v>137</v>
      </c>
    </row>
    <row r="36" spans="1:8" ht="14.25" customHeight="1">
      <c r="A36" s="166">
        <v>26</v>
      </c>
      <c r="B36" s="10">
        <v>3.2000000000000001E-2</v>
      </c>
      <c r="C36" s="11">
        <v>3.2199999999999999E-2</v>
      </c>
      <c r="D36" s="10">
        <v>0.03</v>
      </c>
      <c r="E36" s="9">
        <v>0.20601</v>
      </c>
      <c r="F36" s="206">
        <v>4.5999999999999996</v>
      </c>
      <c r="G36" s="206"/>
      <c r="H36" s="40" t="s">
        <v>137</v>
      </c>
    </row>
    <row r="37" spans="1:8" ht="14.25" customHeight="1">
      <c r="A37" s="166">
        <v>27</v>
      </c>
      <c r="B37" s="10">
        <v>3.1969999999999998E-2</v>
      </c>
      <c r="C37" s="11">
        <v>3.1969999999999998E-2</v>
      </c>
      <c r="D37" s="10">
        <v>4.6772000000000001E-2</v>
      </c>
      <c r="E37" s="9">
        <v>0.19838</v>
      </c>
      <c r="F37" s="206">
        <v>4.7</v>
      </c>
      <c r="G37" s="206"/>
      <c r="H37" s="40" t="s">
        <v>137</v>
      </c>
    </row>
    <row r="38" spans="1:8" ht="14.25" customHeight="1">
      <c r="A38" s="166">
        <v>28</v>
      </c>
      <c r="B38" s="10">
        <v>3.1816999999999998E-2</v>
      </c>
      <c r="C38" s="11">
        <v>3.1816999999999998E-2</v>
      </c>
      <c r="D38" s="10">
        <v>4.5246000000000001E-2</v>
      </c>
      <c r="E38" s="9">
        <v>0.18693499999999999</v>
      </c>
      <c r="F38" s="206">
        <v>4.5999999999999996</v>
      </c>
      <c r="G38" s="206"/>
      <c r="H38" s="40" t="s">
        <v>137</v>
      </c>
    </row>
    <row r="39" spans="1:8" ht="14.25" customHeight="1">
      <c r="A39" s="166">
        <v>29</v>
      </c>
      <c r="B39" s="10">
        <v>3.2961999999999998E-2</v>
      </c>
      <c r="C39" s="11">
        <v>3.2961999999999998E-2</v>
      </c>
      <c r="D39" s="10">
        <v>4.4941000000000002E-2</v>
      </c>
      <c r="E39" s="9">
        <v>0.19838</v>
      </c>
      <c r="F39" s="206">
        <v>4.5999999999999996</v>
      </c>
      <c r="G39" s="206"/>
      <c r="H39" s="40" t="s">
        <v>137</v>
      </c>
    </row>
    <row r="40" spans="1:8" ht="14.25" customHeight="1">
      <c r="A40" s="166">
        <v>30</v>
      </c>
      <c r="B40" s="10">
        <v>3.4258999999999998E-2</v>
      </c>
      <c r="C40" s="11">
        <v>3.4258999999999998E-2</v>
      </c>
      <c r="D40" s="10">
        <v>0.03</v>
      </c>
      <c r="E40" s="9">
        <v>0.198382</v>
      </c>
      <c r="F40" s="206">
        <v>4.5999999999999996</v>
      </c>
      <c r="G40" s="206"/>
      <c r="H40" s="40" t="s">
        <v>137</v>
      </c>
    </row>
    <row r="41" spans="1:8" ht="14.25" customHeight="1">
      <c r="A41" s="166">
        <v>31</v>
      </c>
      <c r="B41" s="10">
        <v>3.5708999999999998E-2</v>
      </c>
      <c r="C41" s="11">
        <v>3.5708999999999998E-2</v>
      </c>
      <c r="D41" s="10">
        <v>3.6013999999999997E-2</v>
      </c>
      <c r="E41" s="9">
        <v>0.2</v>
      </c>
      <c r="F41" s="206">
        <v>4.5999999999999996</v>
      </c>
      <c r="G41" s="206"/>
      <c r="H41" s="40" t="s">
        <v>137</v>
      </c>
    </row>
    <row r="42" spans="1:8" ht="15.75">
      <c r="A42" s="203" t="s">
        <v>29</v>
      </c>
      <c r="B42" s="204"/>
      <c r="C42" s="204"/>
      <c r="D42" s="204"/>
      <c r="E42" s="204"/>
      <c r="F42" s="204"/>
      <c r="G42" s="204"/>
      <c r="H42" s="205"/>
    </row>
    <row r="43" spans="1:8" ht="45" customHeight="1">
      <c r="A43" s="192" t="s">
        <v>47</v>
      </c>
      <c r="B43" s="193"/>
      <c r="C43" s="194" t="s">
        <v>46</v>
      </c>
      <c r="D43" s="194"/>
      <c r="E43" s="192" t="s">
        <v>65</v>
      </c>
      <c r="F43" s="194"/>
      <c r="G43" s="122" t="s">
        <v>115</v>
      </c>
      <c r="H43" s="92" t="s">
        <v>22</v>
      </c>
    </row>
    <row r="44" spans="1:8" ht="15" customHeight="1">
      <c r="A44" s="199" t="str">
        <f>IF(COUNTIF(B11:B41,"")=31,"",IF(_xlfn.PERCENTILE.INC(B11:B41,0.95)&lt;=1,"Yes","No"))</f>
        <v>Yes</v>
      </c>
      <c r="B44" s="200"/>
      <c r="C44" s="198" t="str">
        <f>IF(COUNTIF(B11:B41,"")=31,"",IF(MAX(B11:B41)&lt;=5,"Yes","No"))</f>
        <v>Yes</v>
      </c>
      <c r="D44" s="198"/>
      <c r="E44" s="197" t="str">
        <f>IF(MAX(D11:D41)=0,"",IF(MAX(D11:D41)&gt;0.15,"No","Yes"))</f>
        <v>Yes</v>
      </c>
      <c r="F44" s="198"/>
      <c r="G44" s="165" t="str">
        <f>IF(COUNTBLANK(E46:H46)=4,"",IF(OR(E46="No",G46="No"),"No","Yes"))</f>
        <v>Yes</v>
      </c>
      <c r="H44" s="93" t="str">
        <f>IF(COUNTIF(H11:H41,"")=31,"",(IF(COUNTIF(H11:H41,"N")&gt;=1,"No","Yes")))</f>
        <v>Yes</v>
      </c>
    </row>
    <row r="45" spans="1:8" ht="15" customHeight="1">
      <c r="A45" s="192" t="s">
        <v>50</v>
      </c>
      <c r="B45" s="193"/>
      <c r="C45" s="201" t="s">
        <v>49</v>
      </c>
      <c r="D45" s="202"/>
      <c r="E45" s="186" t="s">
        <v>125</v>
      </c>
      <c r="F45" s="187"/>
      <c r="G45" s="186" t="s">
        <v>28</v>
      </c>
      <c r="H45" s="187"/>
    </row>
    <row r="46" spans="1:8" ht="15" customHeight="1" thickBot="1">
      <c r="A46" s="195" t="str">
        <f>IF(COUNTBLANK('pg 2'!H8:H38)=31,"",IF(COUNTIF('pg 2'!H8:H38,"NO")&gt;0,"No","Yes"))</f>
        <v>Yes</v>
      </c>
      <c r="B46" s="196"/>
      <c r="C46" s="190" t="str">
        <f>IF((COUNTBLANK('pg 2'!B8:B38))=31,"",IF(IF(MIN('pg 2'!B8:B38)=0,"",MIN('pg 2'!B8:B38))&lt;0.2,"No","Yes"))</f>
        <v>Yes</v>
      </c>
      <c r="D46" s="191"/>
      <c r="E46" s="188" t="str">
        <f>IF((COUNTBLANK(E11:E41))=31,"",IF((MAX(E11:E41)&lt;=E8),"Yes","No"))</f>
        <v>Yes</v>
      </c>
      <c r="F46" s="189"/>
      <c r="G46" s="188" t="str">
        <f>IF((COUNTBLANK(F11:G41))=62,"",IF((MIN(F11:G41)&lt;F8),"No","Yes"))</f>
        <v>Yes</v>
      </c>
      <c r="H46" s="189"/>
    </row>
    <row r="47" spans="1:8" ht="15">
      <c r="A47" s="84" t="s">
        <v>2</v>
      </c>
      <c r="B47" s="85"/>
      <c r="C47" s="181" t="s">
        <v>136</v>
      </c>
      <c r="D47" s="181"/>
      <c r="E47" s="138"/>
      <c r="F47" s="157" t="s">
        <v>4</v>
      </c>
      <c r="G47" s="180">
        <v>45964</v>
      </c>
      <c r="H47" s="86"/>
    </row>
    <row r="48" spans="1:8" ht="15">
      <c r="A48" s="87" t="s">
        <v>3</v>
      </c>
      <c r="B48" s="75"/>
      <c r="C48" s="182"/>
      <c r="D48" s="182"/>
      <c r="E48" s="76"/>
      <c r="F48" s="76" t="s">
        <v>33</v>
      </c>
      <c r="G48" s="112" t="s">
        <v>134</v>
      </c>
      <c r="H48" s="89"/>
    </row>
    <row r="49" spans="1:8" ht="15.75" thickBot="1">
      <c r="A49" s="184" t="s">
        <v>102</v>
      </c>
      <c r="B49" s="185"/>
      <c r="C49" s="183"/>
      <c r="D49" s="183"/>
      <c r="E49" s="136"/>
      <c r="F49" s="76" t="s">
        <v>21</v>
      </c>
      <c r="G49" s="137" t="s">
        <v>135</v>
      </c>
      <c r="H49" s="88"/>
    </row>
    <row r="50" spans="1:8" ht="12" customHeight="1" thickBot="1">
      <c r="A50" s="169"/>
      <c r="B50" s="77"/>
      <c r="C50" s="77"/>
      <c r="D50" s="77"/>
      <c r="E50" s="77"/>
      <c r="F50" s="77"/>
      <c r="G50" s="77"/>
      <c r="H50" s="139" t="s">
        <v>55</v>
      </c>
    </row>
  </sheetData>
  <mergeCells count="55">
    <mergeCell ref="F24:G24"/>
    <mergeCell ref="F25:G25"/>
    <mergeCell ref="H6:H8"/>
    <mergeCell ref="F36:G36"/>
    <mergeCell ref="F26:G26"/>
    <mergeCell ref="F27:G27"/>
    <mergeCell ref="F28:G28"/>
    <mergeCell ref="F29:G29"/>
    <mergeCell ref="F41:G41"/>
    <mergeCell ref="F30:G30"/>
    <mergeCell ref="F31:G31"/>
    <mergeCell ref="F32:G32"/>
    <mergeCell ref="F33:G33"/>
    <mergeCell ref="F34:G34"/>
    <mergeCell ref="C2:D2"/>
    <mergeCell ref="F10:G10"/>
    <mergeCell ref="F13:G13"/>
    <mergeCell ref="F11:G11"/>
    <mergeCell ref="F12:G12"/>
    <mergeCell ref="F7:G7"/>
    <mergeCell ref="F8:G8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C47:D47"/>
    <mergeCell ref="C48:D48"/>
    <mergeCell ref="C49:D49"/>
    <mergeCell ref="A49:B49"/>
    <mergeCell ref="G45:H45"/>
    <mergeCell ref="E46:F46"/>
    <mergeCell ref="G46:H46"/>
    <mergeCell ref="C46:D46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tabSelected="1" view="pageLayout" zoomScaleNormal="100" workbookViewId="0">
      <selection activeCell="J37" sqref="J37:K37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103</v>
      </c>
      <c r="B1" s="66"/>
      <c r="C1" s="66"/>
      <c r="D1" s="66"/>
      <c r="E1" s="66"/>
      <c r="F1" s="66"/>
      <c r="G1" s="66"/>
      <c r="H1" s="69"/>
      <c r="I1" s="63"/>
      <c r="J1" s="64"/>
      <c r="K1" s="114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4"/>
    </row>
    <row r="3" spans="1:11" ht="15.75">
      <c r="B3" s="37" t="s">
        <v>5</v>
      </c>
      <c r="C3" s="216" t="str">
        <f>IF('pg 1'!C2="","",'pg 1'!C2)</f>
        <v>City of Warrenton</v>
      </c>
      <c r="D3" s="216"/>
      <c r="E3" s="216"/>
      <c r="F3" s="216"/>
      <c r="G3" s="216"/>
      <c r="H3" s="38"/>
      <c r="J3" s="23"/>
    </row>
    <row r="4" spans="1:11" ht="24.75" customHeight="1">
      <c r="B4" s="37" t="s">
        <v>36</v>
      </c>
      <c r="C4" s="217" t="str">
        <f>IF('pg 1'!C3="","",'pg 1'!C3)</f>
        <v>00932</v>
      </c>
      <c r="D4" s="217"/>
      <c r="E4" s="38"/>
      <c r="F4" s="38"/>
      <c r="G4" s="38"/>
      <c r="H4" s="8"/>
      <c r="I4" s="170">
        <v>0.5</v>
      </c>
      <c r="J4" s="222" t="s">
        <v>101</v>
      </c>
      <c r="K4" s="223"/>
    </row>
    <row r="5" spans="1:11" ht="25.5" customHeight="1">
      <c r="B5" s="37" t="s">
        <v>34</v>
      </c>
      <c r="C5" s="217" t="str">
        <f>IF('pg 1'!C4="","",'pg 1'!C4)</f>
        <v/>
      </c>
      <c r="D5" s="217"/>
      <c r="E5" s="38"/>
      <c r="F5" s="38"/>
      <c r="G5" s="38"/>
      <c r="H5" s="8"/>
      <c r="I5" s="14"/>
      <c r="J5" s="224" t="s">
        <v>45</v>
      </c>
      <c r="K5" s="224"/>
    </row>
    <row r="6" spans="1:11" ht="7.5" customHeight="1">
      <c r="A6" s="2"/>
      <c r="I6" s="58"/>
    </row>
    <row r="7" spans="1:11" ht="65.25">
      <c r="A7" s="34" t="s">
        <v>120</v>
      </c>
      <c r="B7" s="35" t="s">
        <v>86</v>
      </c>
      <c r="C7" s="57" t="s">
        <v>24</v>
      </c>
      <c r="D7" s="57" t="s">
        <v>31</v>
      </c>
      <c r="E7" s="57" t="s">
        <v>25</v>
      </c>
      <c r="F7" s="57" t="s">
        <v>0</v>
      </c>
      <c r="G7" s="57" t="s">
        <v>26</v>
      </c>
      <c r="H7" s="57" t="s">
        <v>114</v>
      </c>
      <c r="I7" s="57" t="s">
        <v>27</v>
      </c>
      <c r="J7" s="218" t="s">
        <v>32</v>
      </c>
      <c r="K7" s="219"/>
    </row>
    <row r="8" spans="1:11" ht="15">
      <c r="A8" s="166">
        <v>1</v>
      </c>
      <c r="B8" s="10">
        <v>1.1000000000000001</v>
      </c>
      <c r="C8" s="11">
        <v>255.84028148617648</v>
      </c>
      <c r="D8" s="1">
        <f>IF(B8="","",B8*C8)</f>
        <v>281.42430963479416</v>
      </c>
      <c r="E8" s="12">
        <v>16.88158</v>
      </c>
      <c r="F8" s="9">
        <v>7.7872729999999999</v>
      </c>
      <c r="G8" s="1">
        <f>IF(B8="","",IF(E8&lt;12.5,(0.353*$I$4)*(12.006+EXP(2.46-0.073*E8+0.125*B8+0.389*F8)),(0.361*$I$4)*(-2.261+EXP(2.69-0.065*E8+0.111*B8+0.361*F8))))</f>
        <v>16.268019436100218</v>
      </c>
      <c r="H8" s="13" t="str">
        <f t="shared" ref="H8" si="0">IF(D8="","",IF(D8&gt;=G8,"YES","NO"))</f>
        <v>YES</v>
      </c>
      <c r="I8" s="74">
        <v>1031.8937989999999</v>
      </c>
      <c r="J8" s="220"/>
      <c r="K8" s="221"/>
    </row>
    <row r="9" spans="1:11" ht="15">
      <c r="A9" s="166">
        <v>2</v>
      </c>
      <c r="B9" s="10">
        <v>1</v>
      </c>
      <c r="C9" s="11">
        <v>285.19486653863845</v>
      </c>
      <c r="D9" s="1">
        <f t="shared" ref="D9:D38" si="1">IF(B9="","",B9*C9)</f>
        <v>285.19486653863845</v>
      </c>
      <c r="E9" s="12">
        <v>12.803297000000001</v>
      </c>
      <c r="F9" s="9">
        <v>7.1890739999999997</v>
      </c>
      <c r="G9" s="1">
        <f t="shared" ref="G9:G38" si="2">IF(B9="","",IF(E9&lt;12.5,(0.353*$I$4)*(12.006+EXP(2.46-0.073*E9+0.125*B9+0.389*F9)),(0.361*$I$4)*(-2.261+EXP(2.69-0.065*E9+0.111*B9+0.361*F9))))</f>
        <v>16.91457438873049</v>
      </c>
      <c r="H9" s="13" t="str">
        <f t="shared" ref="H9:H38" si="3">IF(D9="","",IF(D9&gt;=G9,"YES","NO"))</f>
        <v>YES</v>
      </c>
      <c r="I9" s="74">
        <v>925.682861</v>
      </c>
      <c r="J9" s="220"/>
      <c r="K9" s="221"/>
    </row>
    <row r="10" spans="1:11" ht="15">
      <c r="A10" s="166">
        <v>3</v>
      </c>
      <c r="B10" s="10">
        <v>1.3</v>
      </c>
      <c r="C10" s="11">
        <v>365.43978582482214</v>
      </c>
      <c r="D10" s="1">
        <f t="shared" si="1"/>
        <v>475.07172157226881</v>
      </c>
      <c r="E10" s="12">
        <v>14.020296</v>
      </c>
      <c r="F10" s="9">
        <v>6.9209519999999998</v>
      </c>
      <c r="G10" s="1">
        <f t="shared" si="2"/>
        <v>14.612449522951248</v>
      </c>
      <c r="H10" s="13" t="str">
        <f t="shared" si="3"/>
        <v>YES</v>
      </c>
      <c r="I10" s="74">
        <v>722.417236</v>
      </c>
      <c r="J10" s="220"/>
      <c r="K10" s="221"/>
    </row>
    <row r="11" spans="1:11" ht="15">
      <c r="A11" s="166">
        <v>4</v>
      </c>
      <c r="B11" s="10">
        <v>1.2</v>
      </c>
      <c r="C11" s="11">
        <v>330.27717975610614</v>
      </c>
      <c r="D11" s="1">
        <f t="shared" si="1"/>
        <v>396.33261570732736</v>
      </c>
      <c r="E11" s="12">
        <v>12.772776</v>
      </c>
      <c r="F11" s="9">
        <v>7.1976190000000004</v>
      </c>
      <c r="G11" s="1">
        <f t="shared" si="2"/>
        <v>17.393439244230876</v>
      </c>
      <c r="H11" s="13" t="str">
        <f t="shared" si="3"/>
        <v>YES</v>
      </c>
      <c r="I11" s="74">
        <v>799.32861300000002</v>
      </c>
      <c r="J11" s="220"/>
      <c r="K11" s="221"/>
    </row>
    <row r="12" spans="1:11" ht="15">
      <c r="A12" s="166">
        <v>5</v>
      </c>
      <c r="B12" s="10">
        <v>1.2</v>
      </c>
      <c r="C12" s="11">
        <v>316.15352143875469</v>
      </c>
      <c r="D12" s="1">
        <f t="shared" si="1"/>
        <v>379.38422572650563</v>
      </c>
      <c r="E12" s="12">
        <v>11.990691999999999</v>
      </c>
      <c r="F12" s="9">
        <v>7.1506179999999997</v>
      </c>
      <c r="G12" s="1">
        <f t="shared" si="2"/>
        <v>18.267693312365537</v>
      </c>
      <c r="H12" s="13" t="str">
        <f t="shared" si="3"/>
        <v>YES</v>
      </c>
      <c r="I12" s="74">
        <v>835.03735400000005</v>
      </c>
      <c r="J12" s="220"/>
      <c r="K12" s="221"/>
    </row>
    <row r="13" spans="1:11" ht="15">
      <c r="A13" s="166">
        <v>6</v>
      </c>
      <c r="B13" s="10">
        <v>1.1000000000000001</v>
      </c>
      <c r="C13" s="11">
        <v>229.5637066624939</v>
      </c>
      <c r="D13" s="1">
        <f t="shared" si="1"/>
        <v>252.5200773287433</v>
      </c>
      <c r="E13" s="12">
        <v>11.593925</v>
      </c>
      <c r="F13" s="9">
        <v>7.1196390000000003</v>
      </c>
      <c r="G13" s="1">
        <f t="shared" si="2"/>
        <v>18.33911730620283</v>
      </c>
      <c r="H13" s="13" t="str">
        <f t="shared" si="3"/>
        <v>YES</v>
      </c>
      <c r="I13" s="74">
        <v>1150.007568</v>
      </c>
      <c r="J13" s="220"/>
      <c r="K13" s="221"/>
    </row>
    <row r="14" spans="1:11" ht="15">
      <c r="A14" s="166">
        <v>7</v>
      </c>
      <c r="B14" s="10">
        <v>1.1000000000000001</v>
      </c>
      <c r="C14" s="11">
        <v>218.26800391877384</v>
      </c>
      <c r="D14" s="1">
        <f t="shared" si="1"/>
        <v>240.09480431065126</v>
      </c>
      <c r="E14" s="12">
        <v>11.933465999999999</v>
      </c>
      <c r="F14" s="9">
        <v>7.1014799999999996</v>
      </c>
      <c r="G14" s="1">
        <f t="shared" si="2"/>
        <v>17.830643388202237</v>
      </c>
      <c r="H14" s="13" t="str">
        <f t="shared" si="3"/>
        <v>YES</v>
      </c>
      <c r="I14" s="74">
        <v>1209.522217</v>
      </c>
      <c r="J14" s="220"/>
      <c r="K14" s="221"/>
    </row>
    <row r="15" spans="1:11" ht="15">
      <c r="A15" s="166">
        <v>8</v>
      </c>
      <c r="B15" s="10">
        <v>1.1000000000000001</v>
      </c>
      <c r="C15" s="11">
        <v>227.9304032230167</v>
      </c>
      <c r="D15" s="1">
        <f t="shared" si="1"/>
        <v>250.72344354531839</v>
      </c>
      <c r="E15" s="12">
        <v>11.487104</v>
      </c>
      <c r="F15" s="9">
        <v>7.096139</v>
      </c>
      <c r="G15" s="1">
        <f t="shared" si="2"/>
        <v>18.317339204569976</v>
      </c>
      <c r="H15" s="13" t="str">
        <f t="shared" si="3"/>
        <v>YES</v>
      </c>
      <c r="I15" s="74">
        <v>1158.2482910000001</v>
      </c>
      <c r="J15" s="220"/>
      <c r="K15" s="221"/>
    </row>
    <row r="16" spans="1:11" ht="15">
      <c r="A16" s="166">
        <v>9</v>
      </c>
      <c r="B16" s="10">
        <v>1.2</v>
      </c>
      <c r="C16" s="11">
        <v>241.68653809873578</v>
      </c>
      <c r="D16" s="1">
        <f t="shared" si="1"/>
        <v>290.0238457184829</v>
      </c>
      <c r="E16" s="12">
        <v>10.968258000000001</v>
      </c>
      <c r="F16" s="9">
        <v>7.1751870000000002</v>
      </c>
      <c r="G16" s="1">
        <f t="shared" si="2"/>
        <v>19.686205937326086</v>
      </c>
      <c r="H16" s="13" t="str">
        <f t="shared" si="3"/>
        <v>YES</v>
      </c>
      <c r="I16" s="74">
        <v>1092.323975</v>
      </c>
      <c r="J16" s="220"/>
      <c r="K16" s="221"/>
    </row>
    <row r="17" spans="1:11" ht="15">
      <c r="A17" s="166">
        <v>10</v>
      </c>
      <c r="B17" s="10">
        <v>1.2</v>
      </c>
      <c r="C17" s="11">
        <v>253.81338336569402</v>
      </c>
      <c r="D17" s="1">
        <f t="shared" si="1"/>
        <v>304.57606003883279</v>
      </c>
      <c r="E17" s="12">
        <v>11.353579</v>
      </c>
      <c r="F17" s="9">
        <v>7.1377990000000002</v>
      </c>
      <c r="G17" s="1">
        <f t="shared" si="2"/>
        <v>18.952343412000918</v>
      </c>
      <c r="H17" s="13" t="str">
        <f t="shared" si="3"/>
        <v>YES</v>
      </c>
      <c r="I17" s="74">
        <v>1040.1342770000001</v>
      </c>
      <c r="J17" s="220"/>
      <c r="K17" s="221"/>
    </row>
    <row r="18" spans="1:11" ht="15">
      <c r="A18" s="166">
        <v>11</v>
      </c>
      <c r="B18" s="10">
        <v>1.2</v>
      </c>
      <c r="C18" s="11">
        <v>267.22153301560098</v>
      </c>
      <c r="D18" s="1">
        <f t="shared" si="1"/>
        <v>320.66583961872118</v>
      </c>
      <c r="E18" s="12">
        <v>10.987333</v>
      </c>
      <c r="F18" s="9">
        <v>7.1175030000000001</v>
      </c>
      <c r="G18" s="1">
        <f t="shared" si="2"/>
        <v>19.272502753224291</v>
      </c>
      <c r="H18" s="13" t="str">
        <f t="shared" si="3"/>
        <v>YES</v>
      </c>
      <c r="I18" s="74">
        <v>987.94433600000002</v>
      </c>
      <c r="J18" s="220"/>
      <c r="K18" s="221"/>
    </row>
    <row r="19" spans="1:11" ht="15">
      <c r="A19" s="166">
        <v>12</v>
      </c>
      <c r="B19" s="10">
        <v>1.2</v>
      </c>
      <c r="C19" s="11">
        <v>273.0417067669955</v>
      </c>
      <c r="D19" s="1">
        <f t="shared" si="1"/>
        <v>327.65004812039462</v>
      </c>
      <c r="E19" s="12">
        <v>10.781321</v>
      </c>
      <c r="F19" s="9">
        <v>7.1303219999999996</v>
      </c>
      <c r="G19" s="1">
        <f t="shared" si="2"/>
        <v>19.619470980429853</v>
      </c>
      <c r="H19" s="13" t="str">
        <f t="shared" si="3"/>
        <v>YES</v>
      </c>
      <c r="I19" s="74">
        <v>966.88525400000003</v>
      </c>
      <c r="J19" s="220"/>
      <c r="K19" s="221"/>
    </row>
    <row r="20" spans="1:11" ht="15">
      <c r="A20" s="166">
        <v>13</v>
      </c>
      <c r="B20" s="10">
        <v>1.2</v>
      </c>
      <c r="C20" s="11">
        <v>266.48062496796558</v>
      </c>
      <c r="D20" s="1">
        <f t="shared" si="1"/>
        <v>319.77674996155866</v>
      </c>
      <c r="E20" s="12">
        <v>9.8313749999999995</v>
      </c>
      <c r="F20" s="9">
        <v>7.076911</v>
      </c>
      <c r="G20" s="1">
        <f t="shared" si="2"/>
        <v>20.490431330013358</v>
      </c>
      <c r="H20" s="13" t="str">
        <f t="shared" si="3"/>
        <v>YES</v>
      </c>
      <c r="I20" s="74">
        <v>990.69116199999996</v>
      </c>
      <c r="J20" s="220"/>
      <c r="K20" s="221"/>
    </row>
    <row r="21" spans="1:11" ht="15">
      <c r="A21" s="166">
        <v>14</v>
      </c>
      <c r="B21" s="10">
        <v>1.2</v>
      </c>
      <c r="C21" s="11">
        <v>274.60194103089327</v>
      </c>
      <c r="D21" s="1">
        <f t="shared" si="1"/>
        <v>329.52232923707192</v>
      </c>
      <c r="E21" s="12">
        <v>8.6525250000000007</v>
      </c>
      <c r="F21" s="9">
        <v>7.124981</v>
      </c>
      <c r="G21" s="1">
        <f t="shared" si="2"/>
        <v>22.519344205030944</v>
      </c>
      <c r="H21" s="13" t="str">
        <f t="shared" si="3"/>
        <v>YES</v>
      </c>
      <c r="I21" s="74">
        <v>961.39160200000003</v>
      </c>
      <c r="J21" s="220"/>
      <c r="K21" s="221"/>
    </row>
    <row r="22" spans="1:11" ht="15">
      <c r="A22" s="166">
        <v>15</v>
      </c>
      <c r="B22" s="10">
        <v>1.1000000000000001</v>
      </c>
      <c r="C22" s="11">
        <v>282.67844767644419</v>
      </c>
      <c r="D22" s="1">
        <f t="shared" si="1"/>
        <v>310.94629244408861</v>
      </c>
      <c r="E22" s="12">
        <v>8.4694040000000008</v>
      </c>
      <c r="F22" s="9">
        <v>7.3236679999999996</v>
      </c>
      <c r="G22" s="1">
        <f t="shared" si="2"/>
        <v>24.17773419484476</v>
      </c>
      <c r="H22" s="13" t="str">
        <f t="shared" si="3"/>
        <v>YES</v>
      </c>
      <c r="I22" s="74">
        <v>933.92334000000005</v>
      </c>
      <c r="J22" s="220"/>
      <c r="K22" s="221"/>
    </row>
    <row r="23" spans="1:11" ht="15">
      <c r="A23" s="166">
        <v>16</v>
      </c>
      <c r="B23" s="10">
        <v>1.1000000000000001</v>
      </c>
      <c r="C23" s="11">
        <v>282.1252377462165</v>
      </c>
      <c r="D23" s="1">
        <f t="shared" si="1"/>
        <v>310.33776152083817</v>
      </c>
      <c r="E23" s="12">
        <v>9.8542649999999998</v>
      </c>
      <c r="F23" s="9">
        <v>7.2553020000000004</v>
      </c>
      <c r="G23" s="1">
        <f t="shared" si="2"/>
        <v>21.53349145363077</v>
      </c>
      <c r="H23" s="13" t="str">
        <f t="shared" si="3"/>
        <v>YES</v>
      </c>
      <c r="I23" s="74">
        <v>935.754639</v>
      </c>
      <c r="J23" s="220"/>
      <c r="K23" s="221"/>
    </row>
    <row r="24" spans="1:11" ht="15">
      <c r="A24" s="166">
        <v>17</v>
      </c>
      <c r="B24" s="10">
        <v>1.2</v>
      </c>
      <c r="C24" s="11">
        <v>304.46886248841429</v>
      </c>
      <c r="D24" s="1">
        <f t="shared" si="1"/>
        <v>365.36263498609713</v>
      </c>
      <c r="E24" s="12">
        <v>9.1522959999999998</v>
      </c>
      <c r="F24" s="9">
        <v>7.1954830000000003</v>
      </c>
      <c r="G24" s="1">
        <f t="shared" si="2"/>
        <v>22.335392694222392</v>
      </c>
      <c r="H24" s="13" t="str">
        <f t="shared" si="3"/>
        <v>YES</v>
      </c>
      <c r="I24" s="74">
        <v>867.08374000000003</v>
      </c>
      <c r="J24" s="220"/>
      <c r="K24" s="221"/>
    </row>
    <row r="25" spans="1:11" ht="15">
      <c r="A25" s="166">
        <v>18</v>
      </c>
      <c r="B25" s="10">
        <v>1.1000000000000001</v>
      </c>
      <c r="C25" s="11">
        <v>315.11695529987207</v>
      </c>
      <c r="D25" s="1">
        <f t="shared" si="1"/>
        <v>346.62865082985928</v>
      </c>
      <c r="E25" s="12">
        <v>10.296810000000001</v>
      </c>
      <c r="F25" s="9">
        <v>7.1089570000000002</v>
      </c>
      <c r="G25" s="1">
        <f t="shared" si="2"/>
        <v>19.876111134886312</v>
      </c>
      <c r="H25" s="13" t="str">
        <f t="shared" si="3"/>
        <v>YES</v>
      </c>
      <c r="I25" s="74">
        <v>837.78417999999999</v>
      </c>
      <c r="J25" s="220"/>
      <c r="K25" s="221"/>
    </row>
    <row r="26" spans="1:11" ht="15">
      <c r="A26" s="166">
        <v>19</v>
      </c>
      <c r="B26" s="10">
        <v>1.2</v>
      </c>
      <c r="C26" s="11">
        <v>323.60493147929117</v>
      </c>
      <c r="D26" s="1">
        <f t="shared" si="1"/>
        <v>388.32591777514938</v>
      </c>
      <c r="E26" s="12">
        <v>10.426520999999999</v>
      </c>
      <c r="F26" s="9">
        <v>7.336487</v>
      </c>
      <c r="G26" s="1">
        <f t="shared" si="2"/>
        <v>21.578318184226383</v>
      </c>
      <c r="H26" s="13" t="str">
        <f t="shared" si="3"/>
        <v>YES</v>
      </c>
      <c r="I26" s="74">
        <v>815.80957000000001</v>
      </c>
      <c r="J26" s="220"/>
      <c r="K26" s="221"/>
    </row>
    <row r="27" spans="1:11" ht="15">
      <c r="A27" s="166">
        <v>20</v>
      </c>
      <c r="B27" s="10">
        <v>1.1000000000000001</v>
      </c>
      <c r="C27" s="11">
        <v>320.36889060363376</v>
      </c>
      <c r="D27" s="1">
        <f t="shared" si="1"/>
        <v>352.40577966399718</v>
      </c>
      <c r="E27" s="12">
        <v>9.4269789999999993</v>
      </c>
      <c r="F27" s="9">
        <v>7.1687770000000004</v>
      </c>
      <c r="G27" s="1">
        <f t="shared" si="2"/>
        <v>21.485667725588254</v>
      </c>
      <c r="H27" s="13" t="str">
        <f t="shared" si="3"/>
        <v>YES</v>
      </c>
      <c r="I27" s="74">
        <v>824.05004899999994</v>
      </c>
      <c r="J27" s="220"/>
      <c r="K27" s="221"/>
    </row>
    <row r="28" spans="1:11" ht="15">
      <c r="A28" s="166">
        <v>21</v>
      </c>
      <c r="B28" s="10">
        <v>1</v>
      </c>
      <c r="C28" s="11">
        <v>320.36889060363376</v>
      </c>
      <c r="D28" s="1">
        <f t="shared" si="1"/>
        <v>320.36889060363376</v>
      </c>
      <c r="E28" s="12">
        <v>9.8351900000000008</v>
      </c>
      <c r="F28" s="9">
        <v>7.115367</v>
      </c>
      <c r="G28" s="1">
        <f t="shared" si="2"/>
        <v>20.301829872986847</v>
      </c>
      <c r="H28" s="13" t="str">
        <f t="shared" si="3"/>
        <v>YES</v>
      </c>
      <c r="I28" s="74">
        <v>824.05004899999994</v>
      </c>
      <c r="J28" s="220"/>
      <c r="K28" s="221"/>
    </row>
    <row r="29" spans="1:11" ht="15">
      <c r="A29" s="166">
        <v>22</v>
      </c>
      <c r="B29" s="10">
        <v>1.2</v>
      </c>
      <c r="C29" s="11">
        <v>349.07028659535274</v>
      </c>
      <c r="D29" s="1">
        <f t="shared" si="1"/>
        <v>418.88434391442325</v>
      </c>
      <c r="E29" s="12">
        <v>12.330230999999999</v>
      </c>
      <c r="F29" s="9">
        <v>7.1815959999999999</v>
      </c>
      <c r="G29" s="1">
        <f t="shared" si="2"/>
        <v>18.063329978247314</v>
      </c>
      <c r="H29" s="13" t="str">
        <f t="shared" si="3"/>
        <v>YES</v>
      </c>
      <c r="I29" s="74">
        <v>756.29467799999998</v>
      </c>
      <c r="J29" s="220"/>
      <c r="K29" s="221"/>
    </row>
    <row r="30" spans="1:11" ht="15">
      <c r="A30" s="166">
        <v>23</v>
      </c>
      <c r="B30" s="10">
        <v>1.2</v>
      </c>
      <c r="C30" s="11">
        <v>352.48409178209897</v>
      </c>
      <c r="D30" s="1">
        <f t="shared" si="1"/>
        <v>422.98091013851877</v>
      </c>
      <c r="E30" s="12">
        <v>12.26919</v>
      </c>
      <c r="F30" s="9">
        <v>7.1837330000000001</v>
      </c>
      <c r="G30" s="1">
        <f t="shared" si="2"/>
        <v>18.147855156455371</v>
      </c>
      <c r="H30" s="13" t="str">
        <f t="shared" si="3"/>
        <v>YES</v>
      </c>
      <c r="I30" s="74">
        <v>748.96997099999999</v>
      </c>
      <c r="J30" s="220"/>
      <c r="K30" s="221"/>
    </row>
    <row r="31" spans="1:11" ht="15">
      <c r="A31" s="166">
        <v>24</v>
      </c>
      <c r="B31" s="10">
        <v>1.1000000000000001</v>
      </c>
      <c r="C31" s="11">
        <v>353.78157561703608</v>
      </c>
      <c r="D31" s="1">
        <f t="shared" si="1"/>
        <v>389.15973317873971</v>
      </c>
      <c r="E31" s="12">
        <v>11.975431</v>
      </c>
      <c r="F31" s="9">
        <v>7.2328700000000001</v>
      </c>
      <c r="G31" s="1">
        <f t="shared" si="2"/>
        <v>18.603971429728659</v>
      </c>
      <c r="H31" s="13" t="str">
        <f t="shared" si="3"/>
        <v>YES</v>
      </c>
      <c r="I31" s="74">
        <v>746.22314500000005</v>
      </c>
      <c r="J31" s="220"/>
      <c r="K31" s="221"/>
    </row>
    <row r="32" spans="1:11" ht="15">
      <c r="A32" s="166">
        <v>25</v>
      </c>
      <c r="B32" s="10">
        <v>1.1000000000000001</v>
      </c>
      <c r="C32" s="11">
        <v>388.58756874954923</v>
      </c>
      <c r="D32" s="1">
        <f t="shared" si="1"/>
        <v>427.4463256245042</v>
      </c>
      <c r="E32" s="12">
        <v>11.651152</v>
      </c>
      <c r="F32" s="9">
        <v>7.1815959999999999</v>
      </c>
      <c r="G32" s="1">
        <f t="shared" si="2"/>
        <v>18.665521709125564</v>
      </c>
      <c r="H32" s="13" t="str">
        <f t="shared" si="3"/>
        <v>YES</v>
      </c>
      <c r="I32" s="74">
        <v>679.38354500000003</v>
      </c>
      <c r="J32" s="220"/>
      <c r="K32" s="221"/>
    </row>
    <row r="33" spans="1:11" ht="15">
      <c r="A33" s="166">
        <v>26</v>
      </c>
      <c r="B33" s="10">
        <v>1.2</v>
      </c>
      <c r="C33" s="11">
        <v>403.82635382349167</v>
      </c>
      <c r="D33" s="1">
        <f t="shared" si="1"/>
        <v>484.59162458818997</v>
      </c>
      <c r="E33" s="12">
        <v>11.670227000000001</v>
      </c>
      <c r="F33" s="9">
        <v>7.1164350000000001</v>
      </c>
      <c r="G33" s="1">
        <f t="shared" si="2"/>
        <v>18.431568074781694</v>
      </c>
      <c r="H33" s="13" t="str">
        <f t="shared" si="3"/>
        <v>YES</v>
      </c>
      <c r="I33" s="74">
        <v>653.74633800000004</v>
      </c>
      <c r="J33" s="220"/>
      <c r="K33" s="221"/>
    </row>
    <row r="34" spans="1:11" ht="15">
      <c r="A34" s="166">
        <v>27</v>
      </c>
      <c r="B34" s="10">
        <v>1.3</v>
      </c>
      <c r="C34" s="11">
        <v>240.67781436465478</v>
      </c>
      <c r="D34" s="1">
        <f t="shared" si="1"/>
        <v>312.88115867405122</v>
      </c>
      <c r="E34" s="12">
        <v>11.338317999999999</v>
      </c>
      <c r="F34" s="9">
        <v>7.0854569999999999</v>
      </c>
      <c r="G34" s="1">
        <f t="shared" si="2"/>
        <v>18.839151775100891</v>
      </c>
      <c r="H34" s="13" t="str">
        <f t="shared" si="3"/>
        <v>YES</v>
      </c>
      <c r="I34" s="74">
        <v>1096.9021</v>
      </c>
      <c r="J34" s="220"/>
      <c r="K34" s="221"/>
    </row>
    <row r="35" spans="1:11" ht="15">
      <c r="A35" s="166">
        <v>28</v>
      </c>
      <c r="B35" s="10">
        <v>1.3</v>
      </c>
      <c r="C35" s="11">
        <v>344.89474157381909</v>
      </c>
      <c r="D35" s="1">
        <f t="shared" si="1"/>
        <v>448.36316404596482</v>
      </c>
      <c r="E35" s="12">
        <v>11.273462</v>
      </c>
      <c r="F35" s="9">
        <v>7.1121629999999998</v>
      </c>
      <c r="G35" s="1">
        <f t="shared" si="2"/>
        <v>19.09393346943023</v>
      </c>
      <c r="H35" s="13" t="str">
        <f t="shared" si="3"/>
        <v>YES</v>
      </c>
      <c r="I35" s="74">
        <v>765.45092799999998</v>
      </c>
      <c r="J35" s="220"/>
      <c r="K35" s="221"/>
    </row>
    <row r="36" spans="1:11" ht="15">
      <c r="A36" s="166">
        <v>29</v>
      </c>
      <c r="B36" s="10">
        <v>1.2</v>
      </c>
      <c r="C36" s="11">
        <v>282.40160878976377</v>
      </c>
      <c r="D36" s="1">
        <f t="shared" si="1"/>
        <v>338.88193054771654</v>
      </c>
      <c r="E36" s="12">
        <v>11.01404</v>
      </c>
      <c r="F36" s="9">
        <v>7.0256369999999997</v>
      </c>
      <c r="G36" s="1">
        <f t="shared" si="2"/>
        <v>18.638095950041343</v>
      </c>
      <c r="H36" s="13" t="str">
        <f t="shared" si="3"/>
        <v>YES</v>
      </c>
      <c r="I36" s="74">
        <v>934.83886700000005</v>
      </c>
      <c r="J36" s="220"/>
      <c r="K36" s="221"/>
    </row>
    <row r="37" spans="1:11" ht="15">
      <c r="A37" s="166">
        <v>30</v>
      </c>
      <c r="B37" s="10">
        <v>1.2</v>
      </c>
      <c r="C37" s="11">
        <v>371.56191229179728</v>
      </c>
      <c r="D37" s="1">
        <f t="shared" si="1"/>
        <v>445.87429475015671</v>
      </c>
      <c r="E37" s="12">
        <v>10.964442999999999</v>
      </c>
      <c r="F37" s="9">
        <v>7.1196390000000003</v>
      </c>
      <c r="G37" s="1">
        <f t="shared" si="2"/>
        <v>19.315472237865652</v>
      </c>
      <c r="H37" s="13" t="str">
        <f t="shared" si="3"/>
        <v>YES</v>
      </c>
      <c r="I37" s="74">
        <v>710.51415999999995</v>
      </c>
      <c r="J37" s="220"/>
      <c r="K37" s="221"/>
    </row>
    <row r="38" spans="1:11" ht="15">
      <c r="A38" s="166">
        <v>31</v>
      </c>
      <c r="B38" s="10">
        <v>1.2</v>
      </c>
      <c r="C38" s="11">
        <v>366.36851495150876</v>
      </c>
      <c r="D38" s="1">
        <f t="shared" si="1"/>
        <v>439.64221794181049</v>
      </c>
      <c r="E38" s="12">
        <v>11.307798</v>
      </c>
      <c r="F38" s="9">
        <v>7.0662289999999999</v>
      </c>
      <c r="G38" s="1">
        <f t="shared" si="2"/>
        <v>18.544960100554338</v>
      </c>
      <c r="H38" s="13" t="str">
        <f t="shared" si="3"/>
        <v>YES</v>
      </c>
      <c r="I38" s="74">
        <v>720.58593800000006</v>
      </c>
      <c r="J38" s="220"/>
      <c r="K38" s="221"/>
    </row>
    <row r="39" spans="1:11" ht="15">
      <c r="A39" s="32"/>
      <c r="B39" s="101"/>
      <c r="C39" s="102"/>
      <c r="D39" s="6"/>
      <c r="E39" s="103"/>
      <c r="F39" s="104"/>
      <c r="G39" s="6"/>
      <c r="H39" s="4"/>
      <c r="I39" s="105"/>
      <c r="J39" s="106"/>
      <c r="K39" s="107"/>
    </row>
    <row r="40" spans="1:11" ht="20.25">
      <c r="A40" s="29" t="s">
        <v>100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5" t="s">
        <v>80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79</v>
      </c>
      <c r="C43" s="116" t="s">
        <v>58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7" t="s">
        <v>59</v>
      </c>
      <c r="H44" s="73"/>
      <c r="I44" s="73"/>
    </row>
    <row r="45" spans="1:11" ht="12.75" customHeight="1">
      <c r="B45" s="3"/>
      <c r="C45" s="117" t="s">
        <v>60</v>
      </c>
      <c r="K45" s="59"/>
    </row>
    <row r="46" spans="1:11" ht="12.75" customHeight="1">
      <c r="B46" s="3" t="s">
        <v>78</v>
      </c>
      <c r="C46" s="118" t="s">
        <v>61</v>
      </c>
      <c r="K46" s="30"/>
    </row>
    <row r="47" spans="1:11">
      <c r="B47" s="3" t="s">
        <v>77</v>
      </c>
      <c r="C47" s="15" t="s">
        <v>62</v>
      </c>
      <c r="K47" s="114" t="s">
        <v>56</v>
      </c>
    </row>
  </sheetData>
  <sheetProtection sheet="1" objects="1" scenarios="1"/>
  <mergeCells count="37">
    <mergeCell ref="J34:K34"/>
    <mergeCell ref="J35:K35"/>
    <mergeCell ref="J36:K36"/>
    <mergeCell ref="J37:K37"/>
    <mergeCell ref="J38:K38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C3:G3"/>
    <mergeCell ref="C5:D5"/>
    <mergeCell ref="C4:D4"/>
    <mergeCell ref="J7:K7"/>
    <mergeCell ref="J8:K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11" t="s">
        <v>54</v>
      </c>
      <c r="H1" s="110"/>
      <c r="K1" s="126"/>
    </row>
    <row r="2" spans="1:22">
      <c r="H2" s="110"/>
    </row>
    <row r="3" spans="1:22" ht="15">
      <c r="A3" s="99" t="s">
        <v>52</v>
      </c>
    </row>
    <row r="4" spans="1:22" ht="14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5.75" customHeight="1">
      <c r="A5" s="225" t="s">
        <v>72</v>
      </c>
      <c r="B5" s="225"/>
      <c r="C5" s="225"/>
      <c r="D5" s="225"/>
      <c r="E5" s="225"/>
      <c r="F5" s="225"/>
      <c r="G5" s="225"/>
      <c r="H5" s="225"/>
      <c r="I5" s="225"/>
      <c r="J5" s="225"/>
    </row>
    <row r="6" spans="1:22" ht="15" customHeight="1">
      <c r="A6" s="225" t="s">
        <v>73</v>
      </c>
      <c r="B6" s="225"/>
      <c r="C6" s="225"/>
      <c r="D6" s="225"/>
      <c r="E6" s="225"/>
      <c r="F6" s="225"/>
      <c r="G6" s="225"/>
      <c r="H6" s="225"/>
      <c r="I6" s="225"/>
      <c r="J6" s="225"/>
    </row>
    <row r="7" spans="1:22" ht="15" customHeight="1">
      <c r="A7" s="225" t="s">
        <v>57</v>
      </c>
      <c r="B7" s="225"/>
      <c r="C7" s="225"/>
      <c r="D7" s="225"/>
      <c r="E7" s="225"/>
      <c r="F7" s="225"/>
      <c r="G7" s="225"/>
      <c r="H7" s="225"/>
      <c r="I7" s="225"/>
      <c r="J7" s="225"/>
    </row>
    <row r="8" spans="1:22" ht="16.5">
      <c r="A8" s="113" t="s">
        <v>63</v>
      </c>
    </row>
    <row r="9" spans="1:22" ht="14.25">
      <c r="A9" s="96"/>
      <c r="K9" s="123"/>
    </row>
    <row r="10" spans="1:22" ht="3" customHeight="1">
      <c r="A10" s="71"/>
      <c r="B10" s="90"/>
      <c r="C10" s="90"/>
      <c r="D10" s="90"/>
      <c r="E10" s="90"/>
      <c r="F10" s="90"/>
      <c r="G10" s="90"/>
      <c r="H10" s="90"/>
      <c r="I10" s="90"/>
      <c r="J10" s="72"/>
      <c r="K10" s="123"/>
    </row>
    <row r="11" spans="1:22">
      <c r="K11" s="123"/>
    </row>
    <row r="12" spans="1:22" ht="16.5">
      <c r="A12" s="129" t="s">
        <v>69</v>
      </c>
      <c r="B12" s="83"/>
      <c r="C12" s="130"/>
      <c r="D12" s="130"/>
      <c r="E12" s="83"/>
      <c r="F12" s="83"/>
      <c r="G12" s="83"/>
      <c r="H12" s="83"/>
      <c r="I12" s="83"/>
      <c r="J12" s="83"/>
      <c r="K12" s="123"/>
    </row>
    <row r="13" spans="1:22" ht="18.75">
      <c r="A13" s="131" t="s">
        <v>106</v>
      </c>
      <c r="B13" s="83"/>
      <c r="C13" s="130"/>
      <c r="D13" s="130"/>
      <c r="E13" s="83"/>
      <c r="F13" s="83"/>
      <c r="G13" s="83"/>
      <c r="H13" s="83"/>
      <c r="I13" s="83"/>
      <c r="J13" s="83"/>
      <c r="K13" s="123"/>
    </row>
    <row r="14" spans="1:22" ht="18.75">
      <c r="A14" s="131" t="s">
        <v>107</v>
      </c>
      <c r="B14" s="83"/>
      <c r="C14" s="130"/>
      <c r="D14" s="130"/>
      <c r="E14" s="83"/>
      <c r="F14" s="83"/>
      <c r="G14" s="83"/>
      <c r="H14" s="83"/>
      <c r="I14" s="83"/>
      <c r="J14" s="83"/>
      <c r="K14" s="124"/>
    </row>
    <row r="15" spans="1:22" ht="18.75">
      <c r="A15" s="131" t="s">
        <v>119</v>
      </c>
      <c r="B15" s="83"/>
      <c r="C15" s="130"/>
      <c r="D15" s="130"/>
      <c r="E15" s="83"/>
      <c r="F15" s="83"/>
      <c r="G15" s="83"/>
      <c r="H15" s="83"/>
      <c r="I15" s="83"/>
      <c r="J15" s="83"/>
      <c r="K15" s="124"/>
    </row>
    <row r="16" spans="1:22" ht="18.75">
      <c r="A16" s="131" t="s">
        <v>74</v>
      </c>
      <c r="B16" s="83"/>
      <c r="C16" s="130"/>
      <c r="D16" s="130"/>
      <c r="E16" s="83"/>
      <c r="F16" s="83"/>
      <c r="G16" s="83"/>
      <c r="H16" s="83"/>
      <c r="I16" s="83"/>
      <c r="J16" s="83"/>
      <c r="K16" s="124"/>
    </row>
    <row r="17" spans="1:11" ht="14.25">
      <c r="A17" s="164" t="s">
        <v>108</v>
      </c>
      <c r="B17" s="83"/>
      <c r="C17" s="130"/>
      <c r="D17" s="130"/>
      <c r="E17" s="83"/>
      <c r="F17" s="83"/>
      <c r="G17" s="83"/>
      <c r="H17" s="83"/>
      <c r="I17" s="83"/>
      <c r="J17" s="83"/>
      <c r="K17" s="124"/>
    </row>
    <row r="18" spans="1:11" ht="18.75">
      <c r="A18" s="131" t="s">
        <v>53</v>
      </c>
      <c r="B18" s="83"/>
      <c r="C18" s="130"/>
      <c r="D18" s="130"/>
      <c r="E18" s="83"/>
      <c r="F18" s="83"/>
      <c r="G18" s="83"/>
      <c r="H18" s="83"/>
      <c r="I18" s="83"/>
      <c r="J18" s="83"/>
      <c r="K18" s="124"/>
    </row>
    <row r="19" spans="1:11" ht="14.25">
      <c r="A19" s="131" t="s">
        <v>70</v>
      </c>
      <c r="B19" s="83"/>
      <c r="C19" s="130"/>
      <c r="D19" s="130"/>
      <c r="E19" s="83"/>
      <c r="F19" s="83"/>
      <c r="G19" s="83"/>
      <c r="H19" s="83"/>
      <c r="I19" s="83"/>
      <c r="J19" s="83"/>
      <c r="K19" s="124"/>
    </row>
    <row r="20" spans="1:11" ht="14.25">
      <c r="A20" s="164" t="s">
        <v>122</v>
      </c>
      <c r="B20" s="83"/>
      <c r="C20" s="130"/>
      <c r="D20" s="130"/>
      <c r="E20" s="83"/>
      <c r="F20" s="83"/>
      <c r="G20" s="83"/>
      <c r="H20" s="83"/>
      <c r="I20" s="83"/>
      <c r="J20" s="83"/>
      <c r="K20" s="124"/>
    </row>
    <row r="21" spans="1:11" ht="14.25">
      <c r="C21" s="94"/>
      <c r="D21" s="94"/>
      <c r="K21" s="123"/>
    </row>
    <row r="22" spans="1:11" ht="15">
      <c r="A22" s="133" t="s">
        <v>123</v>
      </c>
      <c r="B22" s="108"/>
      <c r="C22" s="108"/>
      <c r="D22" s="108"/>
      <c r="E22" s="82"/>
      <c r="F22" s="82"/>
      <c r="G22" s="82"/>
      <c r="H22" s="82"/>
      <c r="I22" s="82"/>
      <c r="J22" s="82"/>
      <c r="K22" s="124"/>
    </row>
    <row r="23" spans="1:11" ht="18.75">
      <c r="A23" s="109" t="s">
        <v>109</v>
      </c>
      <c r="B23" s="82"/>
      <c r="C23" s="108"/>
      <c r="D23" s="108"/>
      <c r="E23" s="82"/>
      <c r="F23" s="82"/>
      <c r="G23" s="82"/>
      <c r="H23" s="82"/>
      <c r="I23" s="82"/>
      <c r="J23" s="82"/>
      <c r="K23" s="123"/>
    </row>
    <row r="24" spans="1:11" ht="18.75">
      <c r="A24" s="109" t="s">
        <v>110</v>
      </c>
      <c r="B24" s="82"/>
      <c r="C24" s="108"/>
      <c r="D24" s="108"/>
      <c r="E24" s="82"/>
      <c r="F24" s="82"/>
      <c r="G24" s="82"/>
      <c r="H24" s="82"/>
      <c r="I24" s="82"/>
      <c r="J24" s="82"/>
      <c r="K24" s="123"/>
    </row>
    <row r="25" spans="1:11" ht="18.75">
      <c r="A25" s="109" t="s">
        <v>124</v>
      </c>
      <c r="B25" s="82"/>
      <c r="C25" s="108"/>
      <c r="D25" s="108"/>
      <c r="E25" s="82"/>
      <c r="F25" s="82"/>
      <c r="G25" s="82"/>
      <c r="H25" s="82"/>
      <c r="I25" s="82"/>
      <c r="J25" s="82"/>
      <c r="K25" s="123"/>
    </row>
    <row r="26" spans="1:11" ht="14.25">
      <c r="C26" s="94"/>
      <c r="D26" s="94"/>
    </row>
    <row r="27" spans="1:11" ht="15">
      <c r="A27" s="132" t="s">
        <v>51</v>
      </c>
      <c r="B27" s="83"/>
      <c r="C27" s="130"/>
      <c r="D27" s="130"/>
      <c r="E27" s="83"/>
      <c r="F27" s="83"/>
      <c r="G27" s="83"/>
      <c r="H27" s="83"/>
      <c r="I27" s="83"/>
      <c r="J27" s="83"/>
    </row>
    <row r="28" spans="1:11" ht="14.25">
      <c r="A28" s="131" t="s">
        <v>111</v>
      </c>
      <c r="B28" s="83"/>
      <c r="C28" s="130"/>
      <c r="D28" s="130"/>
      <c r="E28" s="83"/>
      <c r="F28" s="83"/>
      <c r="G28" s="83"/>
      <c r="H28" s="83"/>
      <c r="I28" s="83"/>
      <c r="J28" s="83"/>
    </row>
    <row r="29" spans="1:11" ht="14.25">
      <c r="A29" s="131" t="s">
        <v>112</v>
      </c>
      <c r="B29" s="83"/>
      <c r="C29" s="130"/>
      <c r="D29" s="130"/>
      <c r="E29" s="83"/>
      <c r="F29" s="83"/>
      <c r="G29" s="83"/>
      <c r="H29" s="83"/>
      <c r="I29" s="83"/>
      <c r="J29" s="83"/>
    </row>
    <row r="30" spans="1:11" ht="14.25">
      <c r="A30" s="131" t="s">
        <v>113</v>
      </c>
      <c r="B30" s="83"/>
      <c r="C30" s="130"/>
      <c r="D30" s="130"/>
      <c r="E30" s="83"/>
      <c r="F30" s="83"/>
      <c r="G30" s="83"/>
      <c r="H30" s="83"/>
      <c r="I30" s="83"/>
      <c r="J30" s="83"/>
      <c r="K30" s="123"/>
    </row>
    <row r="31" spans="1:11" ht="14.25">
      <c r="A31" s="131" t="s">
        <v>98</v>
      </c>
      <c r="B31" s="83"/>
      <c r="C31" s="83"/>
      <c r="D31" s="83"/>
      <c r="E31" s="83"/>
      <c r="F31" s="83"/>
      <c r="G31" s="83"/>
      <c r="H31" s="83"/>
      <c r="I31" s="83"/>
      <c r="J31" s="83"/>
      <c r="K31" s="123"/>
    </row>
    <row r="32" spans="1:11">
      <c r="K32" s="124"/>
    </row>
    <row r="33" spans="1:11" ht="15">
      <c r="A33" s="133" t="s">
        <v>117</v>
      </c>
      <c r="B33" s="82"/>
      <c r="C33" s="82"/>
      <c r="D33" s="82"/>
      <c r="E33" s="82"/>
      <c r="F33" s="82"/>
      <c r="G33" s="82"/>
      <c r="H33" s="82"/>
      <c r="I33" s="82"/>
      <c r="J33" s="82"/>
      <c r="K33" s="123"/>
    </row>
    <row r="34" spans="1:11" ht="14.25">
      <c r="A34" s="109" t="s">
        <v>71</v>
      </c>
      <c r="B34" s="82"/>
      <c r="C34" s="82"/>
      <c r="D34" s="82"/>
      <c r="E34" s="82"/>
      <c r="F34" s="82"/>
      <c r="G34" s="82"/>
      <c r="H34" s="82"/>
      <c r="I34" s="82"/>
      <c r="J34" s="82"/>
      <c r="K34" s="123"/>
    </row>
    <row r="35" spans="1:11" ht="14.25">
      <c r="A35" s="95"/>
      <c r="K35" s="123"/>
    </row>
    <row r="36" spans="1:11" ht="15">
      <c r="A36" s="132" t="s">
        <v>118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11" ht="14.25">
      <c r="A37" s="131" t="s">
        <v>121</v>
      </c>
      <c r="B37" s="83"/>
      <c r="C37" s="83"/>
      <c r="D37" s="83"/>
      <c r="E37" s="83"/>
      <c r="F37" s="83"/>
      <c r="G37" s="83"/>
      <c r="H37" s="83"/>
      <c r="I37" s="83"/>
      <c r="J37" s="83"/>
    </row>
    <row r="38" spans="1:11" ht="14.25">
      <c r="A38" s="94" t="s">
        <v>126</v>
      </c>
    </row>
    <row r="39" spans="1:11" ht="5.25" customHeight="1">
      <c r="A39" s="134"/>
      <c r="B39" s="90"/>
      <c r="C39" s="90"/>
      <c r="D39" s="90"/>
      <c r="E39" s="90"/>
      <c r="F39" s="90"/>
      <c r="G39" s="90"/>
      <c r="H39" s="90"/>
      <c r="I39" s="135"/>
      <c r="J39" s="72"/>
    </row>
    <row r="40" spans="1:11" ht="5.25" customHeight="1">
      <c r="A40" s="75"/>
      <c r="I40" s="125"/>
    </row>
    <row r="41" spans="1:11">
      <c r="A41" s="15"/>
      <c r="B41" s="15"/>
      <c r="C41" s="15"/>
      <c r="D41" s="15"/>
      <c r="E41" s="15"/>
      <c r="F41" s="15"/>
      <c r="G41" s="100"/>
      <c r="H41" s="15"/>
      <c r="J41" s="146" t="s">
        <v>116</v>
      </c>
    </row>
    <row r="42" spans="1:11">
      <c r="G42" s="100"/>
    </row>
    <row r="43" spans="1:11">
      <c r="G43" s="100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1" t="s">
        <v>18</v>
      </c>
    </row>
    <row r="2" spans="1:7" ht="19.5" customHeight="1">
      <c r="A2" s="36" t="s">
        <v>96</v>
      </c>
    </row>
    <row r="3" spans="1:7" ht="24.6" customHeight="1">
      <c r="A3" s="162" t="s">
        <v>7</v>
      </c>
      <c r="B3" s="229" t="str">
        <f>IF('pg 1'!C2="","",'pg 1'!C2)</f>
        <v>City of Warrenton</v>
      </c>
      <c r="C3" s="229"/>
      <c r="D3" s="152"/>
      <c r="E3" s="140" t="str">
        <f>IF(B23="","",B23)</f>
        <v/>
      </c>
      <c r="F3" s="153" t="str">
        <f>IF(B25="","",(B25))</f>
        <v/>
      </c>
    </row>
    <row r="4" spans="1:7" ht="24.6" customHeight="1">
      <c r="A4" s="162" t="s">
        <v>9</v>
      </c>
      <c r="B4" s="167" t="str">
        <f>IF('pg 1'!C3="","",'pg 1'!C3)</f>
        <v>00932</v>
      </c>
      <c r="C4" s="163" t="str">
        <f>IF(B4="","",(HYPERLINK("https://yourwater.oregon.gov/inventory.php?pwsno="&amp;B4,B4&amp;" Water System Profile on DataOnline")))</f>
        <v>00932 Water System Profile on DataOnline</v>
      </c>
      <c r="D4" s="151"/>
      <c r="E4" s="145"/>
      <c r="F4" s="140"/>
    </row>
    <row r="5" spans="1:7" ht="24.6" customHeight="1">
      <c r="A5" s="162" t="s">
        <v>10</v>
      </c>
      <c r="B5" s="167" t="str">
        <f>IF('pg 1'!C4="","",'pg 1'!C4)</f>
        <v/>
      </c>
      <c r="C5" s="31" t="s">
        <v>94</v>
      </c>
      <c r="D5" s="54" t="s">
        <v>93</v>
      </c>
      <c r="E5" s="140"/>
      <c r="F5" s="140"/>
    </row>
    <row r="6" spans="1:7" ht="24.6" customHeight="1">
      <c r="A6" s="162" t="s">
        <v>1</v>
      </c>
      <c r="B6" s="167" t="str">
        <f>IF('pg 1'!G1="","",'pg 1'!G1)</f>
        <v>Clatsop</v>
      </c>
      <c r="C6" s="31" t="s">
        <v>91</v>
      </c>
      <c r="D6" s="54" t="s">
        <v>92</v>
      </c>
      <c r="E6" s="140"/>
      <c r="F6" s="140"/>
    </row>
    <row r="7" spans="1:7" ht="24.6" customHeight="1">
      <c r="A7" s="162" t="s">
        <v>11</v>
      </c>
      <c r="B7" s="168">
        <f>IF('pg 1'!G2="","",'pg 1'!G2)</f>
        <v>45931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7" t="s">
        <v>23</v>
      </c>
      <c r="B9" s="228"/>
      <c r="C9" s="27"/>
      <c r="D9" s="142" t="s">
        <v>97</v>
      </c>
      <c r="E9" s="28">
        <f>'pg 1'!E8</f>
        <v>0.5</v>
      </c>
      <c r="F9" s="143" t="s">
        <v>19</v>
      </c>
      <c r="G9" s="28">
        <f>'pg 1'!F8</f>
        <v>4</v>
      </c>
    </row>
    <row r="10" spans="1:7" ht="93" customHeight="1">
      <c r="A10" s="141" t="s">
        <v>12</v>
      </c>
      <c r="B10" s="141" t="s">
        <v>90</v>
      </c>
      <c r="C10" s="18" t="s">
        <v>37</v>
      </c>
      <c r="D10" s="141" t="s">
        <v>13</v>
      </c>
      <c r="E10" s="141" t="s">
        <v>89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8"/>
      <c r="B17" s="159"/>
      <c r="C17" s="160"/>
      <c r="D17" s="159"/>
      <c r="E17" s="160"/>
      <c r="F17" s="160"/>
      <c r="G17" s="160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4" t="s">
        <v>87</v>
      </c>
      <c r="F19" s="41"/>
    </row>
    <row r="20" spans="1:7" ht="31.5" customHeight="1">
      <c r="A20" s="32"/>
      <c r="B20" s="32"/>
      <c r="C20" s="33"/>
      <c r="E20" s="144" t="s">
        <v>88</v>
      </c>
      <c r="F20" s="41"/>
    </row>
    <row r="21" spans="1:7" ht="31.5" customHeight="1">
      <c r="A21" s="32"/>
      <c r="B21" s="32"/>
      <c r="C21" s="33"/>
      <c r="E21" s="144" t="s">
        <v>95</v>
      </c>
      <c r="F21" s="41"/>
    </row>
    <row r="22" spans="1:7" ht="31.5" customHeight="1">
      <c r="A22" s="32"/>
      <c r="B22" s="32"/>
      <c r="C22" s="33"/>
      <c r="E22" s="144"/>
      <c r="F22" s="150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7"/>
      <c r="C26" s="48"/>
      <c r="D26" s="50"/>
      <c r="E26" s="148"/>
      <c r="F26" s="48"/>
      <c r="G26" s="48"/>
    </row>
    <row r="27" spans="1:7" ht="31.5" customHeight="1">
      <c r="A27" s="46"/>
      <c r="B27" s="147"/>
      <c r="C27" s="48"/>
      <c r="D27" s="50"/>
      <c r="E27" s="148"/>
      <c r="F27" s="48"/>
      <c r="G27" s="48"/>
    </row>
    <row r="28" spans="1:7" ht="92.25" customHeight="1">
      <c r="A28" s="226" t="s">
        <v>104</v>
      </c>
      <c r="B28" s="226"/>
      <c r="C28" s="226"/>
      <c r="D28" s="226"/>
      <c r="E28" s="226"/>
      <c r="F28" s="226"/>
      <c r="G28" s="226"/>
    </row>
    <row r="29" spans="1:7" ht="50.25" customHeight="1">
      <c r="A29" s="149"/>
      <c r="B29" s="149"/>
      <c r="C29" s="149"/>
      <c r="D29" s="149"/>
      <c r="E29" s="149"/>
      <c r="F29" s="149"/>
      <c r="G29" s="149"/>
    </row>
    <row r="30" spans="1:7" ht="15.75">
      <c r="A30" s="55" t="s">
        <v>40</v>
      </c>
    </row>
    <row r="31" spans="1:7" ht="15">
      <c r="A31" s="54" t="s">
        <v>41</v>
      </c>
      <c r="G31" s="59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Props1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Dave Davis</cp:lastModifiedBy>
  <cp:lastPrinted>2023-08-04T18:04:43Z</cp:lastPrinted>
  <dcterms:created xsi:type="dcterms:W3CDTF">2008-11-12T20:47:25Z</dcterms:created>
  <dcterms:modified xsi:type="dcterms:W3CDTF">2025-11-04T18:16:55Z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