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State Reports February 2026\"/>
    </mc:Choice>
  </mc:AlternateContent>
  <xr:revisionPtr revIDLastSave="0" documentId="13_ncr:1_{29C6483E-AE11-4B5E-AA1B-531595B01472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390" yWindow="390" windowWidth="19305" windowHeight="9105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H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D18" i="32"/>
  <c r="D19" i="32"/>
  <c r="H19" i="32" s="1"/>
  <c r="D20" i="32"/>
  <c r="H20" i="32" s="1"/>
  <c r="D21" i="32"/>
  <c r="H21" i="32" s="1"/>
  <c r="D22" i="32"/>
  <c r="H22" i="32" s="1"/>
  <c r="D23" i="32"/>
  <c r="D24" i="32"/>
  <c r="D25" i="32"/>
  <c r="H25" i="32" s="1"/>
  <c r="D26" i="32"/>
  <c r="D27" i="32"/>
  <c r="H27" i="32" s="1"/>
  <c r="D28" i="32"/>
  <c r="D29" i="32"/>
  <c r="D30" i="32"/>
  <c r="H30" i="32" s="1"/>
  <c r="D31" i="32"/>
  <c r="D32" i="32"/>
  <c r="D33" i="32"/>
  <c r="H33" i="32" s="1"/>
  <c r="D34" i="32"/>
  <c r="D35" i="32"/>
  <c r="H35" i="32" s="1"/>
  <c r="D36" i="32"/>
  <c r="D37" i="32"/>
  <c r="H37" i="32" s="1"/>
  <c r="D38" i="32"/>
  <c r="H38" i="32" s="1"/>
  <c r="B3" i="29"/>
  <c r="E9" i="29"/>
  <c r="B4" i="29"/>
  <c r="C4" i="29" s="1"/>
  <c r="B7" i="29"/>
  <c r="B6" i="29"/>
  <c r="B5" i="29"/>
  <c r="C44" i="31"/>
  <c r="H44" i="31"/>
  <c r="H28" i="32" l="1"/>
  <c r="H34" i="32"/>
  <c r="H26" i="32"/>
  <c r="H18" i="32"/>
  <c r="H32" i="32"/>
  <c r="H29" i="32"/>
  <c r="H17" i="32"/>
  <c r="H24" i="32"/>
  <c r="H16" i="32"/>
  <c r="H31" i="32"/>
  <c r="H23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<sst xmlns="http://schemas.openxmlformats.org/spreadsheetml/2006/main" count="169" uniqueCount="139">
  <si>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</si>
  <si>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</si>
  <si>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</si>
  <si>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</si>
  <si>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</si>
  <si>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</si>
  <si>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</si>
  <si>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</si>
  <si>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</si>
  <si>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</si>
  <si>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</si>
  <si>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</si>
  <si>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</si>
  <si>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</si>
  <si>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</si>
  <si>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</si>
  <si>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</si>
  <si>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</si>
  <si>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</si>
  <si>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</si>
  <si>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</si>
  <si>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</si>
  <si>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</si>
  <si>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</si>
  <si>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</si>
  <si>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</si>
  <si>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</si>
  <si>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</si>
  <si>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</si>
  <si>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</si>
  <si>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</si>
  <si>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</si>
  <si>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</si>
  <si>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</si>
  <si>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</si>
  <si>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</si>
  <si>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</si>
  <si>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</si>
  <si>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</si>
  <si>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</si>
  <si>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</si>
  <si>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</si>
  <si>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</si>
  <si>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</si>
  <si>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</si>
  <si>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</si>
  <si>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</si>
  <si>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</si>
  <si>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</si>
  <si>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</si>
  <si>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</si>
  <si>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</si>
  <si>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</si>
  <si>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</si>
  <si>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</si>
  <si>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</si>
  <si>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</si>
  <si>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</si>
  <si>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</si>
  <si>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</si>
  <si>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</si>
  <si>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</si>
  <si>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</si>
  <si>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</si>
  <si>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</si>
  <si>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</si>
  <si>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</si>
  <si>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</si>
  <si>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</si>
  <si>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</si>
  <si>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</si>
  <si>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</si>
  <si>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</si>
  <si>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</si>
  <si>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</si>
  <si>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</si>
  <si>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</si>
  <si>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</si>
  <si>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</si>
  <si>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</si>
  <si>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</si>
  <si>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</si>
  <si>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</si>
  <si>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</si>
  <si>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</si>
  <si>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</si>
  <si>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</si>
  <si>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</si>
  <si>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</si>
  <si>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</si>
  <si>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</si>
  <si>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</si>
  <si>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</si>
  <si>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</si>
  <si>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</si>
  <si>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</si>
  <si>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</si>
  <si>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</si>
  <si>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</si>
  <si>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</si>
  <si>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</si>
  <si>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</si>
  <si>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</si>
  <si>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</si>
  <si>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</si>
  <si>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</si>
  <si>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</si>
  <si>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</si>
  <si>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</si>
  <si>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</si>
  <si>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</si>
  <si>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</si>
  <si>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</si>
  <si>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</si>
  <si>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</si>
  <si>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</si>
  <si>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</si>
  <si>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</si>
  <si>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</si>
  <si>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</si>
  <si>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</si>
  <si>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</si>
  <si>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</si>
  <si>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</si>
  <si>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</si>
  <si>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</si>
  <si>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</si>
  <si>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</si>
  <si>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</si>
  <si>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</si>
  <si>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</si>
  <si>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</si>
  <si>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</si>
  <si>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</si>
  <si>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</si>
  <si>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</si>
  <si>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</si>
  <si>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Feb.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</si>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</sst>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14" fontId="5" fillId="0" borderId="19" xfId="0" applyNumberFormat="1" applyFont="1" applyBorder="1" applyAlignment="1" applyProtection="1">
      <alignment vertical="center"/>
      <protection locked="0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view="pageLayout" topLeftCell="A29" zoomScale="85" zoomScaleNormal="100" zoomScalePageLayoutView="85" workbookViewId="0">
      <selection activeCell="H11" sqref="H11:H38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183" t="s">
        <v>131</v>
      </c>
      <c r="D2" s="183"/>
      <c r="E2" s="80"/>
      <c r="F2" s="37" t="s">
        <v>43</v>
      </c>
      <c r="G2" s="91" t="s">
        <v>137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181" t="s">
        <v>67</v>
      </c>
    </row>
    <row r="7" spans="1:9" ht="14.25" customHeight="1">
      <c r="D7" s="62" t="s">
        <v>68</v>
      </c>
      <c r="E7" s="81" t="s">
        <v>75</v>
      </c>
      <c r="F7" s="186" t="s">
        <v>81</v>
      </c>
      <c r="G7" s="187"/>
      <c r="H7" s="182"/>
    </row>
    <row r="8" spans="1:9">
      <c r="A8" s="3"/>
      <c r="B8" s="3"/>
      <c r="D8" s="120" t="s">
        <v>48</v>
      </c>
      <c r="E8" s="171">
        <v>0.5</v>
      </c>
      <c r="F8" s="188">
        <v>4</v>
      </c>
      <c r="G8" s="189"/>
      <c r="H8" s="182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184" t="s">
        <v>82</v>
      </c>
      <c r="G10" s="185"/>
      <c r="H10" s="57" t="s">
        <v>66</v>
      </c>
    </row>
    <row r="11" spans="1:9" ht="14.25" customHeight="1">
      <c r="A11" s="166">
        <v>1</v>
      </c>
      <c r="B11" s="10">
        <v>3.6471999999999997E-2</v>
      </c>
      <c r="C11" s="11">
        <v>3.6471999999999997E-2</v>
      </c>
      <c r="D11" s="10">
        <v>4.2576000000000003E-2</v>
      </c>
      <c r="E11" s="79">
        <v>0.19456599999999999</v>
      </c>
      <c r="F11" s="180">
        <v>4.8099999999999996</v>
      </c>
      <c r="G11" s="180"/>
      <c r="H11" s="40" t="s">
        <v>138</v>
      </c>
      <c r="I11" s="174"/>
    </row>
    <row r="12" spans="1:9" ht="14.25" customHeight="1">
      <c r="A12" s="166">
        <v>2</v>
      </c>
      <c r="B12" s="10">
        <v>3.4716999999999998E-2</v>
      </c>
      <c r="C12" s="11">
        <v>3.4716999999999998E-2</v>
      </c>
      <c r="D12" s="10">
        <v>3.5860999999999997E-2</v>
      </c>
      <c r="E12" s="9">
        <v>0.19456599999999999</v>
      </c>
      <c r="F12" s="180">
        <v>4.79</v>
      </c>
      <c r="G12" s="180"/>
      <c r="H12" s="40" t="s">
        <v>138</v>
      </c>
      <c r="I12" s="175"/>
    </row>
    <row r="13" spans="1:9" ht="14.25" customHeight="1">
      <c r="A13" s="166">
        <v>3</v>
      </c>
      <c r="B13" s="10">
        <v>3.5097999999999997E-2</v>
      </c>
      <c r="C13" s="11">
        <v>3.5097999999999997E-2</v>
      </c>
      <c r="D13" s="10">
        <v>4.3797000000000003E-2</v>
      </c>
      <c r="E13" s="9">
        <v>0.18693599999999999</v>
      </c>
      <c r="F13" s="180">
        <v>4.74</v>
      </c>
      <c r="G13" s="180"/>
      <c r="H13" s="40" t="s">
        <v>138</v>
      </c>
      <c r="I13" s="176"/>
    </row>
    <row r="14" spans="1:9" ht="14.25" customHeight="1">
      <c r="A14" s="166">
        <v>4</v>
      </c>
      <c r="B14" s="10">
        <v>3.5097999999999997E-2</v>
      </c>
      <c r="C14" s="11">
        <v>3.5097999999999997E-2</v>
      </c>
      <c r="D14" s="10">
        <v>4.3797000000000003E-2</v>
      </c>
      <c r="E14" s="9">
        <v>0.18693599999999999</v>
      </c>
      <c r="F14" s="180">
        <v>4.74</v>
      </c>
      <c r="G14" s="180"/>
      <c r="H14" s="40" t="s">
        <v>138</v>
      </c>
    </row>
    <row r="15" spans="1:9" ht="14.25" customHeight="1">
      <c r="A15" s="166">
        <v>5</v>
      </c>
      <c r="B15" s="10">
        <v>3.4029999999999998E-2</v>
      </c>
      <c r="C15" s="11">
        <v>3.4029999999999998E-2</v>
      </c>
      <c r="D15" s="10">
        <v>3.9829000000000003E-2</v>
      </c>
      <c r="E15" s="9">
        <v>0.18312100000000001</v>
      </c>
      <c r="F15" s="180">
        <v>4.6399999999999997</v>
      </c>
      <c r="G15" s="180"/>
      <c r="H15" s="40" t="s">
        <v>138</v>
      </c>
    </row>
    <row r="16" spans="1:9" ht="14.25" customHeight="1">
      <c r="A16" s="166">
        <v>6</v>
      </c>
      <c r="B16" s="10">
        <v>3.4945999999999998E-2</v>
      </c>
      <c r="C16" s="11">
        <v>3.4945999999999998E-2</v>
      </c>
      <c r="D16" s="10">
        <v>4.0592000000000003E-2</v>
      </c>
      <c r="E16" s="9">
        <v>0.17930499999999999</v>
      </c>
      <c r="F16" s="180">
        <v>4.79</v>
      </c>
      <c r="G16" s="180"/>
      <c r="H16" s="40" t="s">
        <v>138</v>
      </c>
    </row>
    <row r="17" spans="1:8" ht="14.25" customHeight="1">
      <c r="A17" s="166">
        <v>7</v>
      </c>
      <c r="B17" s="10">
        <v>3.5250999999999998E-2</v>
      </c>
      <c r="C17" s="11">
        <v>3.5250999999999998E-2</v>
      </c>
      <c r="D17" s="10">
        <v>5.0359000000000001E-2</v>
      </c>
      <c r="E17" s="9">
        <v>0.18312200000000001</v>
      </c>
      <c r="F17" s="180">
        <v>4.25</v>
      </c>
      <c r="G17" s="180"/>
      <c r="H17" s="40" t="s">
        <v>138</v>
      </c>
    </row>
    <row r="18" spans="1:8" ht="14.25" customHeight="1">
      <c r="A18" s="166">
        <v>8</v>
      </c>
      <c r="B18" s="10">
        <v>3.5555999999999997E-2</v>
      </c>
      <c r="C18" s="11">
        <v>3.5555999999999997E-2</v>
      </c>
      <c r="D18" s="10">
        <v>5.2495E-2</v>
      </c>
      <c r="E18" s="9">
        <v>0.17930599999999999</v>
      </c>
      <c r="F18" s="180">
        <v>4.6900000000000004</v>
      </c>
      <c r="G18" s="180"/>
      <c r="H18" s="40" t="s">
        <v>138</v>
      </c>
    </row>
    <row r="19" spans="1:8" ht="14.25" customHeight="1">
      <c r="A19" s="166">
        <v>9</v>
      </c>
      <c r="B19" s="10">
        <v>3.5479999999999998E-2</v>
      </c>
      <c r="C19" s="11">
        <v>3.5479999999999998E-2</v>
      </c>
      <c r="D19" s="10">
        <v>4.8451000000000001E-2</v>
      </c>
      <c r="E19" s="9">
        <v>0.17930599999999999</v>
      </c>
      <c r="F19" s="180">
        <v>4.59</v>
      </c>
      <c r="G19" s="180"/>
      <c r="H19" s="40" t="s">
        <v>138</v>
      </c>
    </row>
    <row r="20" spans="1:8" ht="14.25" customHeight="1">
      <c r="A20" s="166">
        <v>10</v>
      </c>
      <c r="B20" s="10">
        <v>3.5639999999999998E-2</v>
      </c>
      <c r="C20" s="11">
        <v>3.5639999999999998E-2</v>
      </c>
      <c r="D20" s="10">
        <v>4.3999999999999997E-2</v>
      </c>
      <c r="E20" s="9">
        <v>0.18</v>
      </c>
      <c r="F20" s="180">
        <v>4.71</v>
      </c>
      <c r="G20" s="180"/>
      <c r="H20" s="40" t="s">
        <v>138</v>
      </c>
    </row>
    <row r="21" spans="1:8" ht="14.25" customHeight="1">
      <c r="A21" s="166">
        <v>11</v>
      </c>
      <c r="B21" s="10">
        <v>3.5403999999999998E-2</v>
      </c>
      <c r="C21" s="11">
        <v>3.5403999999999998E-2</v>
      </c>
      <c r="D21" s="10">
        <v>4.1737000000000003E-2</v>
      </c>
      <c r="E21" s="9">
        <v>0.19456599999999999</v>
      </c>
      <c r="F21" s="180">
        <v>4.6100000000000003</v>
      </c>
      <c r="G21" s="180"/>
      <c r="H21" s="40" t="s">
        <v>138</v>
      </c>
    </row>
    <row r="22" spans="1:8" ht="14.25" customHeight="1">
      <c r="A22" s="166">
        <v>12</v>
      </c>
      <c r="B22" s="10">
        <v>3.6013999999999997E-2</v>
      </c>
      <c r="C22" s="11">
        <v>3.6013999999999997E-2</v>
      </c>
      <c r="D22" s="10">
        <v>5.2419E-2</v>
      </c>
      <c r="E22" s="9">
        <v>0.20219599999999999</v>
      </c>
      <c r="F22" s="180">
        <v>4.54</v>
      </c>
      <c r="G22" s="180"/>
      <c r="H22" s="40" t="s">
        <v>138</v>
      </c>
    </row>
    <row r="23" spans="1:8" ht="14.25" customHeight="1">
      <c r="A23" s="166">
        <v>13</v>
      </c>
      <c r="B23" s="10">
        <v>3.5632999999999998E-2</v>
      </c>
      <c r="C23" s="11">
        <v>3.5632999999999998E-2</v>
      </c>
      <c r="D23" s="10">
        <v>4.1000000000000002E-2</v>
      </c>
      <c r="E23" s="9">
        <v>0.20219599999999999</v>
      </c>
      <c r="F23" s="180">
        <v>4.63</v>
      </c>
      <c r="G23" s="180"/>
      <c r="H23" s="40" t="s">
        <v>138</v>
      </c>
    </row>
    <row r="24" spans="1:8" ht="14.25" customHeight="1">
      <c r="A24" s="166">
        <v>14</v>
      </c>
      <c r="B24" s="10">
        <v>3.6089999999999997E-2</v>
      </c>
      <c r="C24" s="11">
        <v>3.6089999999999997E-2</v>
      </c>
      <c r="D24" s="10">
        <v>3.8913000000000003E-2</v>
      </c>
      <c r="E24" s="9">
        <v>0.190751</v>
      </c>
      <c r="F24" s="180">
        <v>4.5199999999999996</v>
      </c>
      <c r="G24" s="180"/>
      <c r="H24" s="40" t="s">
        <v>138</v>
      </c>
    </row>
    <row r="25" spans="1:8" ht="14.25" customHeight="1">
      <c r="A25" s="166">
        <v>15</v>
      </c>
      <c r="B25" s="10">
        <v>3.6471999999999997E-2</v>
      </c>
      <c r="C25" s="11">
        <v>3.6471999999999997E-2</v>
      </c>
      <c r="D25" s="10">
        <v>3.6929999999999998E-2</v>
      </c>
      <c r="E25" s="9">
        <v>0.19456499999999999</v>
      </c>
      <c r="F25" s="180">
        <v>4.3499999999999996</v>
      </c>
      <c r="G25" s="180"/>
      <c r="H25" s="40" t="s">
        <v>138</v>
      </c>
    </row>
    <row r="26" spans="1:8" ht="14.25" customHeight="1">
      <c r="A26" s="166">
        <v>16</v>
      </c>
      <c r="B26" s="10">
        <v>3.6547999999999997E-2</v>
      </c>
      <c r="C26" s="11">
        <v>3.6547999999999997E-2</v>
      </c>
      <c r="D26" s="10">
        <v>4.0516000000000003E-2</v>
      </c>
      <c r="E26" s="9">
        <v>0.20219599999999999</v>
      </c>
      <c r="F26" s="180">
        <v>4.6900000000000004</v>
      </c>
      <c r="G26" s="180"/>
      <c r="H26" s="40" t="s">
        <v>138</v>
      </c>
    </row>
    <row r="27" spans="1:8" ht="14.25" customHeight="1">
      <c r="A27" s="166">
        <v>17</v>
      </c>
      <c r="B27" s="10">
        <v>3.8837000000000003E-2</v>
      </c>
      <c r="C27" s="11">
        <v>3.8837000000000003E-2</v>
      </c>
      <c r="D27" s="10">
        <v>3.7463999999999997E-2</v>
      </c>
      <c r="E27" s="9">
        <v>0.20219599999999999</v>
      </c>
      <c r="F27" s="180">
        <v>4.66</v>
      </c>
      <c r="G27" s="180"/>
      <c r="H27" s="40" t="s">
        <v>138</v>
      </c>
    </row>
    <row r="28" spans="1:8" ht="14.25" customHeight="1">
      <c r="A28" s="166">
        <v>18</v>
      </c>
      <c r="B28" s="10">
        <v>3.1244999999999998E-2</v>
      </c>
      <c r="C28" s="11">
        <v>3.1244999999999998E-2</v>
      </c>
      <c r="D28" s="10">
        <v>4.1889000000000003E-2</v>
      </c>
      <c r="E28" s="9">
        <v>0.213641</v>
      </c>
      <c r="F28" s="180">
        <v>4.67</v>
      </c>
      <c r="G28" s="180"/>
      <c r="H28" s="40" t="s">
        <v>138</v>
      </c>
    </row>
    <row r="29" spans="1:8" ht="14.25" customHeight="1">
      <c r="A29" s="166">
        <v>19</v>
      </c>
      <c r="B29" s="10">
        <v>3.245E-2</v>
      </c>
      <c r="C29" s="11">
        <v>3.245E-2</v>
      </c>
      <c r="D29" s="10">
        <v>4.1889000000000003E-2</v>
      </c>
      <c r="E29" s="9">
        <v>0.213641</v>
      </c>
      <c r="F29" s="180">
        <v>4.67</v>
      </c>
      <c r="G29" s="180"/>
      <c r="H29" s="40" t="s">
        <v>138</v>
      </c>
    </row>
    <row r="30" spans="1:8" ht="14.25" customHeight="1">
      <c r="A30" s="166">
        <v>20</v>
      </c>
      <c r="B30" s="10">
        <v>3.7081999999999997E-2</v>
      </c>
      <c r="C30" s="11">
        <v>3.7081999999999997E-2</v>
      </c>
      <c r="D30" s="10">
        <v>3.5250999999999998E-2</v>
      </c>
      <c r="E30" s="9">
        <v>0.22890099999999999</v>
      </c>
      <c r="F30" s="180">
        <v>4.41</v>
      </c>
      <c r="G30" s="180"/>
      <c r="H30" s="40" t="s">
        <v>138</v>
      </c>
    </row>
    <row r="31" spans="1:8" ht="14.25" customHeight="1">
      <c r="A31" s="166">
        <v>21</v>
      </c>
      <c r="B31" s="10">
        <v>3.7081999999999997E-2</v>
      </c>
      <c r="C31" s="11">
        <v>3.7081999999999997E-2</v>
      </c>
      <c r="D31" s="10">
        <v>3.5250999999999998E-2</v>
      </c>
      <c r="E31" s="9">
        <v>0.22890099999999999</v>
      </c>
      <c r="F31" s="180">
        <v>4.41</v>
      </c>
      <c r="G31" s="180"/>
      <c r="H31" s="40" t="s">
        <v>138</v>
      </c>
    </row>
    <row r="32" spans="1:8" ht="14.25" customHeight="1">
      <c r="A32" s="166">
        <v>22</v>
      </c>
      <c r="B32" s="10">
        <v>3.6929999999999998E-2</v>
      </c>
      <c r="C32" s="11">
        <v>3.6929999999999998E-2</v>
      </c>
      <c r="D32" s="10">
        <v>3.4411999999999998E-2</v>
      </c>
      <c r="E32" s="9">
        <v>0.22508600000000001</v>
      </c>
      <c r="F32" s="180">
        <v>4.71</v>
      </c>
      <c r="G32" s="180"/>
      <c r="H32" s="40" t="s">
        <v>138</v>
      </c>
    </row>
    <row r="33" spans="1:8" ht="14.25" customHeight="1">
      <c r="A33" s="166">
        <v>23</v>
      </c>
      <c r="B33" s="10">
        <v>3.7768999999999997E-2</v>
      </c>
      <c r="C33" s="11">
        <v>3.7768999999999997E-2</v>
      </c>
      <c r="D33" s="10">
        <v>3.7463999999999997E-2</v>
      </c>
      <c r="E33" s="9">
        <v>0.21745600000000001</v>
      </c>
      <c r="F33" s="180">
        <v>4.68</v>
      </c>
      <c r="G33" s="180"/>
      <c r="H33" s="40" t="s">
        <v>138</v>
      </c>
    </row>
    <row r="34" spans="1:8" ht="14.25" customHeight="1">
      <c r="A34" s="166">
        <v>24</v>
      </c>
      <c r="B34" s="10">
        <v>3.7539999999999997E-2</v>
      </c>
      <c r="C34" s="11">
        <v>3.7539999999999997E-2</v>
      </c>
      <c r="D34" s="10">
        <v>3.4182999999999998E-2</v>
      </c>
      <c r="E34" s="9">
        <v>0.213641</v>
      </c>
      <c r="F34" s="180">
        <v>4.75</v>
      </c>
      <c r="G34" s="180"/>
      <c r="H34" s="40" t="s">
        <v>138</v>
      </c>
    </row>
    <row r="35" spans="1:8" ht="14.25" customHeight="1">
      <c r="A35" s="166">
        <v>25</v>
      </c>
      <c r="B35" s="10">
        <v>3.7692999999999997E-2</v>
      </c>
      <c r="C35" s="11">
        <v>3.7692999999999997E-2</v>
      </c>
      <c r="D35" s="10">
        <v>4.0745000000000003E-2</v>
      </c>
      <c r="E35" s="9">
        <v>0.213641</v>
      </c>
      <c r="F35" s="180">
        <v>4.55</v>
      </c>
      <c r="G35" s="180"/>
      <c r="H35" s="40" t="s">
        <v>138</v>
      </c>
    </row>
    <row r="36" spans="1:8" ht="14.25" customHeight="1">
      <c r="A36" s="166">
        <v>26</v>
      </c>
      <c r="B36" s="10">
        <v>3.601E-2</v>
      </c>
      <c r="C36" s="11">
        <v>3.601E-2</v>
      </c>
      <c r="D36" s="10">
        <v>4.3263000000000003E-2</v>
      </c>
      <c r="E36" s="9">
        <v>0.221271</v>
      </c>
      <c r="F36" s="180">
        <v>4.55</v>
      </c>
      <c r="G36" s="180"/>
      <c r="H36" s="40" t="s">
        <v>138</v>
      </c>
    </row>
    <row r="37" spans="1:8" ht="14.25" customHeight="1">
      <c r="A37" s="166">
        <v>27</v>
      </c>
      <c r="B37" s="10">
        <v>3.7081999999999997E-2</v>
      </c>
      <c r="C37" s="11">
        <v>3.7081999999999997E-2</v>
      </c>
      <c r="D37" s="10">
        <v>3.7997999999999997E-2</v>
      </c>
      <c r="E37" s="9">
        <v>0.20982600000000001</v>
      </c>
      <c r="F37" s="180">
        <v>4.25</v>
      </c>
      <c r="G37" s="180"/>
      <c r="H37" s="40" t="s">
        <v>138</v>
      </c>
    </row>
    <row r="38" spans="1:8" ht="14.25" customHeight="1">
      <c r="A38" s="166">
        <v>28</v>
      </c>
      <c r="B38" s="10">
        <v>3.7234999999999997E-2</v>
      </c>
      <c r="C38" s="11">
        <v>3.7234999999999997E-2</v>
      </c>
      <c r="D38" s="10">
        <v>3.5021999999999998E-2</v>
      </c>
      <c r="E38" s="9">
        <v>0.21745600000000001</v>
      </c>
      <c r="F38" s="180">
        <v>4.75</v>
      </c>
      <c r="G38" s="180"/>
      <c r="H38" s="40" t="s">
        <v>138</v>
      </c>
    </row>
    <row r="39" spans="1:8" ht="14.25" customHeight="1">
      <c r="A39" s="166">
        <v>29</v>
      </c>
      <c r="B39" s="10"/>
      <c r="C39" s="11"/>
      <c r="D39" s="10"/>
      <c r="E39" s="9"/>
      <c r="F39" s="180"/>
      <c r="G39" s="180"/>
      <c r="H39" s="40"/>
    </row>
    <row r="40" spans="1:8" ht="14.25" customHeight="1">
      <c r="A40" s="166">
        <v>30</v>
      </c>
      <c r="B40" s="10"/>
      <c r="C40" s="11"/>
      <c r="D40" s="10"/>
      <c r="E40" s="9"/>
      <c r="F40" s="180"/>
      <c r="G40" s="180"/>
      <c r="H40" s="40"/>
    </row>
    <row r="41" spans="1:8" ht="14.25" customHeight="1">
      <c r="A41" s="166">
        <v>31</v>
      </c>
      <c r="B41" s="10"/>
      <c r="C41" s="11"/>
      <c r="D41" s="10"/>
      <c r="E41" s="9"/>
      <c r="F41" s="180"/>
      <c r="G41" s="180"/>
      <c r="H41" s="40"/>
    </row>
    <row r="42" spans="1:8" ht="15.75">
      <c r="A42" s="190" t="s">
        <v>29</v>
      </c>
      <c r="B42" s="191"/>
      <c r="C42" s="191"/>
      <c r="D42" s="191"/>
      <c r="E42" s="191"/>
      <c r="F42" s="191"/>
      <c r="G42" s="191"/>
      <c r="H42" s="192"/>
    </row>
    <row r="43" spans="1:8" ht="45" customHeight="1">
      <c r="A43" s="193" t="s">
        <v>47</v>
      </c>
      <c r="B43" s="194"/>
      <c r="C43" s="195" t="s">
        <v>46</v>
      </c>
      <c r="D43" s="195"/>
      <c r="E43" s="193" t="s">
        <v>65</v>
      </c>
      <c r="F43" s="195"/>
      <c r="G43" s="122" t="s">
        <v>115</v>
      </c>
      <c r="H43" s="92" t="s">
        <v>22</v>
      </c>
    </row>
    <row r="44" spans="1:8" ht="15" customHeight="1">
      <c r="A44" s="200" t="str">
        <f>IF(COUNTIF(B11:B41,"")=31,"",IF(_xlfn.PERCENTILE.INC(B11:B41,0.95)&lt;=1,"Yes","No"))</f>
        <v>Yes</v>
      </c>
      <c r="B44" s="201"/>
      <c r="C44" s="199" t="str">
        <f>IF(COUNTIF(B11:B41,"")=31,"",IF(MAX(B11:B41)&lt;=5,"Yes","No"))</f>
        <v>Yes</v>
      </c>
      <c r="D44" s="199"/>
      <c r="E44" s="198" t="str">
        <f>IF(MAX(D11:D41)=0,"",IF(MAX(D11:D41)&gt;0.15,"No","Yes"))</f>
        <v>Yes</v>
      </c>
      <c r="F44" s="199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3" t="s">
        <v>50</v>
      </c>
      <c r="B45" s="194"/>
      <c r="C45" s="202" t="s">
        <v>49</v>
      </c>
      <c r="D45" s="203"/>
      <c r="E45" s="204" t="s">
        <v>125</v>
      </c>
      <c r="F45" s="205"/>
      <c r="G45" s="204" t="s">
        <v>28</v>
      </c>
      <c r="H45" s="205"/>
    </row>
    <row r="46" spans="1:8" ht="15" customHeight="1" thickBot="1">
      <c r="A46" s="196" t="str">
        <f>IF(COUNTBLANK('pg 2'!H8:H38)=31,"",IF(COUNTIF('pg 2'!H8:H38,"NO")&gt;0,"No","Yes"))</f>
        <v>Yes</v>
      </c>
      <c r="B46" s="197"/>
      <c r="C46" s="213" t="str">
        <f>IF((COUNTBLANK('pg 2'!B8:B38))=31,"",IF(IF(MIN('pg 2'!B8:B38)=0,"",MIN('pg 2'!B8:B38))&lt;0.2,"No","Yes"))</f>
        <v>Yes</v>
      </c>
      <c r="D46" s="214"/>
      <c r="E46" s="211" t="str">
        <f>IF((COUNTBLANK(E11:E41))=31,"",IF((MAX(E11:E41)&lt;=E8),"Yes","No"))</f>
        <v>Yes</v>
      </c>
      <c r="F46" s="212"/>
      <c r="G46" s="211" t="str">
        <f>IF((COUNTBLANK(F11:G41))=62,"",IF((MIN(F11:G41)&lt;F8),"No","Yes"))</f>
        <v>Yes</v>
      </c>
      <c r="H46" s="212"/>
    </row>
    <row r="47" spans="1:8" ht="15">
      <c r="A47" s="84" t="s">
        <v>2</v>
      </c>
      <c r="B47" s="85"/>
      <c r="C47" s="206" t="s">
        <v>136</v>
      </c>
      <c r="D47" s="206"/>
      <c r="E47" s="138"/>
      <c r="F47" s="157" t="s">
        <v>4</v>
      </c>
      <c r="G47" s="229">
        <v>46083</v>
      </c>
      <c r="H47" s="86"/>
    </row>
    <row r="48" spans="1:8" ht="15">
      <c r="A48" s="87" t="s">
        <v>3</v>
      </c>
      <c r="B48" s="75"/>
      <c r="C48" s="207"/>
      <c r="D48" s="207"/>
      <c r="E48" s="76"/>
      <c r="F48" s="76" t="s">
        <v>33</v>
      </c>
      <c r="G48" s="112" t="s">
        <v>134</v>
      </c>
      <c r="H48" s="89"/>
    </row>
    <row r="49" spans="1:8" ht="15.75" thickBot="1">
      <c r="A49" s="209" t="s">
        <v>102</v>
      </c>
      <c r="B49" s="210"/>
      <c r="C49" s="208"/>
      <c r="D49" s="208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view="pageLayout" topLeftCell="A24" zoomScaleNormal="100" workbookViewId="0">
      <selection activeCell="C8" sqref="C8:C35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20" t="str">
        <f>IF('pg 1'!C2="","",'pg 1'!C2)</f>
        <v>City of Warrenton</v>
      </c>
      <c r="D3" s="220"/>
      <c r="E3" s="220"/>
      <c r="F3" s="220"/>
      <c r="G3" s="220"/>
      <c r="H3" s="38"/>
      <c r="J3" s="23"/>
    </row>
    <row r="4" spans="1:11" ht="24.75" customHeight="1">
      <c r="B4" s="37" t="s">
        <v>36</v>
      </c>
      <c r="C4" s="221" t="str">
        <f>IF('pg 1'!C3="","",'pg 1'!C3)</f>
        <v>00932</v>
      </c>
      <c r="D4" s="221"/>
      <c r="E4" s="38"/>
      <c r="F4" s="38"/>
      <c r="G4" s="38"/>
      <c r="H4" s="8"/>
      <c r="I4" s="170">
        <v>0.5</v>
      </c>
      <c r="J4" s="217" t="s">
        <v>101</v>
      </c>
      <c r="K4" s="218"/>
    </row>
    <row r="5" spans="1:11" ht="25.5" customHeight="1">
      <c r="B5" s="37" t="s">
        <v>34</v>
      </c>
      <c r="C5" s="221" t="str">
        <f>IF('pg 1'!C4="","",'pg 1'!C4)</f>
        <v/>
      </c>
      <c r="D5" s="221"/>
      <c r="E5" s="38"/>
      <c r="F5" s="38"/>
      <c r="G5" s="38"/>
      <c r="H5" s="8"/>
      <c r="I5" s="14"/>
      <c r="J5" s="219" t="s">
        <v>45</v>
      </c>
      <c r="K5" s="219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22" t="s">
        <v>32</v>
      </c>
      <c r="K7" s="223"/>
    </row>
    <row r="8" spans="1:11" ht="15">
      <c r="A8" s="166">
        <v>1</v>
      </c>
      <c r="B8" s="10">
        <v>1.1616820000000001</v>
      </c>
      <c r="C8" s="11">
        <v>393.35889671483363</v>
      </c>
      <c r="D8" s="1">
        <f>IF(B8="","",B8*C8)</f>
        <v>456.95794985348141</v>
      </c>
      <c r="E8" s="12">
        <v>8.3320620000000005</v>
      </c>
      <c r="F8" s="9">
        <v>8.4954990000000006</v>
      </c>
      <c r="G8" s="1">
        <f>IF(B8="","",IF(E8&lt;12.5,(0.353*$I$4)*(12.006+EXP(2.46-0.073*E8+0.125*B8+0.389*F8)),(0.361*$I$4)*(-2.261+EXP(2.69-0.065*E8+0.111*B8+0.361*F8))))</f>
        <v>37.539335278371297</v>
      </c>
      <c r="H8" s="13" t="str">
        <f t="shared" ref="H8" si="0">IF(D8="","",IF(D8&gt;=G8,"YES","NO"))</f>
        <v>YES</v>
      </c>
      <c r="I8" s="74">
        <v>671.14282200000002</v>
      </c>
      <c r="J8" s="215"/>
      <c r="K8" s="216"/>
    </row>
    <row r="9" spans="1:11" ht="15">
      <c r="A9" s="166">
        <v>2</v>
      </c>
      <c r="B9" s="10">
        <v>1.175416</v>
      </c>
      <c r="C9" s="11">
        <v>353.34805959555524</v>
      </c>
      <c r="D9" s="1">
        <f t="shared" ref="D9:D38" si="1">IF(B9="","",B9*C9)</f>
        <v>415.33096281756917</v>
      </c>
      <c r="E9" s="12">
        <v>8.3778419999999993</v>
      </c>
      <c r="F9" s="9">
        <v>8.4452920000000002</v>
      </c>
      <c r="G9" s="1">
        <f t="shared" ref="G9:G38" si="2">IF(B9="","",IF(E9&lt;12.5,(0.353*$I$4)*(12.006+EXP(2.46-0.073*E9+0.125*B9+0.389*F9)),(0.361*$I$4)*(-2.261+EXP(2.69-0.065*E9+0.111*B9+0.361*F9))))</f>
        <v>36.797864900725379</v>
      </c>
      <c r="H9" s="13" t="str">
        <f t="shared" ref="H9:H38" si="3">IF(D9="","",IF(D9&gt;=G9,"YES","NO"))</f>
        <v>YES</v>
      </c>
      <c r="I9" s="74">
        <v>747.13867200000004</v>
      </c>
      <c r="J9" s="215"/>
      <c r="K9" s="216"/>
    </row>
    <row r="10" spans="1:11" ht="15">
      <c r="A10" s="166">
        <v>3</v>
      </c>
      <c r="B10" s="10">
        <v>1.182283</v>
      </c>
      <c r="C10" s="11">
        <v>365.43978582482214</v>
      </c>
      <c r="D10" s="1">
        <f t="shared" si="1"/>
        <v>432.05324630432818</v>
      </c>
      <c r="E10" s="12">
        <v>8.4350679999999993</v>
      </c>
      <c r="F10" s="9">
        <v>8.42286</v>
      </c>
      <c r="G10" s="1">
        <f t="shared" si="2"/>
        <v>36.382658390331493</v>
      </c>
      <c r="H10" s="13" t="str">
        <f t="shared" si="3"/>
        <v>YES</v>
      </c>
      <c r="I10" s="74">
        <v>722.417236</v>
      </c>
      <c r="J10" s="215"/>
      <c r="K10" s="216"/>
    </row>
    <row r="11" spans="1:11" ht="15">
      <c r="A11" s="166">
        <v>4</v>
      </c>
      <c r="B11" s="10">
        <v>1.182283</v>
      </c>
      <c r="C11" s="11">
        <v>365.43978582482214</v>
      </c>
      <c r="D11" s="1">
        <f t="shared" si="1"/>
        <v>432.05324630432818</v>
      </c>
      <c r="E11" s="12">
        <v>8.6677859999999995</v>
      </c>
      <c r="F11" s="9">
        <v>8.5318170000000002</v>
      </c>
      <c r="G11" s="1">
        <f t="shared" si="2"/>
        <v>37.263955208651055</v>
      </c>
      <c r="H11" s="13" t="str">
        <f t="shared" si="3"/>
        <v>YES</v>
      </c>
      <c r="I11" s="74">
        <v>722.417236</v>
      </c>
      <c r="J11" s="215"/>
      <c r="K11" s="216"/>
    </row>
    <row r="12" spans="1:11" ht="15">
      <c r="A12" s="166">
        <v>5</v>
      </c>
      <c r="B12" s="10">
        <v>1.1475660000000001</v>
      </c>
      <c r="C12" s="11">
        <v>378.88571573856058</v>
      </c>
      <c r="D12" s="1">
        <f t="shared" si="1"/>
        <v>434.79636526723704</v>
      </c>
      <c r="E12" s="12">
        <v>8.8852419999999999</v>
      </c>
      <c r="F12" s="9">
        <v>8.6236840000000008</v>
      </c>
      <c r="G12" s="1">
        <f t="shared" si="2"/>
        <v>37.813742545124036</v>
      </c>
      <c r="H12" s="13" t="str">
        <f t="shared" si="3"/>
        <v>YES</v>
      </c>
      <c r="I12" s="74">
        <v>696.78002900000001</v>
      </c>
      <c r="J12" s="215"/>
      <c r="K12" s="216"/>
    </row>
    <row r="13" spans="1:11" ht="15">
      <c r="A13" s="166">
        <v>6</v>
      </c>
      <c r="B13" s="10">
        <v>1.0857619999999999</v>
      </c>
      <c r="C13" s="11">
        <v>380.88770369203513</v>
      </c>
      <c r="D13" s="1">
        <f t="shared" si="1"/>
        <v>413.55339493607141</v>
      </c>
      <c r="E13" s="12">
        <v>8.9577290000000005</v>
      </c>
      <c r="F13" s="9">
        <v>8.6621400000000008</v>
      </c>
      <c r="G13" s="1">
        <f t="shared" si="2"/>
        <v>37.883140882420605</v>
      </c>
      <c r="H13" s="13" t="str">
        <f t="shared" si="3"/>
        <v>YES</v>
      </c>
      <c r="I13" s="74">
        <v>693.11767599999996</v>
      </c>
      <c r="J13" s="215"/>
      <c r="K13" s="216"/>
    </row>
    <row r="14" spans="1:11" ht="15">
      <c r="A14" s="166">
        <v>7</v>
      </c>
      <c r="B14" s="10">
        <v>1.058676</v>
      </c>
      <c r="C14" s="11">
        <v>389.11207061857016</v>
      </c>
      <c r="D14" s="1">
        <f t="shared" si="1"/>
        <v>411.94361047418533</v>
      </c>
      <c r="E14" s="12">
        <v>9.2743780000000005</v>
      </c>
      <c r="F14" s="9">
        <v>8.7048679999999994</v>
      </c>
      <c r="G14" s="1">
        <f t="shared" si="2"/>
        <v>37.531533865440949</v>
      </c>
      <c r="H14" s="13" t="str">
        <f t="shared" si="3"/>
        <v>YES</v>
      </c>
      <c r="I14" s="74">
        <v>678.46777299999997</v>
      </c>
      <c r="J14" s="215"/>
      <c r="K14" s="216"/>
    </row>
    <row r="15" spans="1:11" ht="15">
      <c r="A15" s="166">
        <v>8</v>
      </c>
      <c r="B15" s="10">
        <v>1.065542</v>
      </c>
      <c r="C15" s="11">
        <v>394.43501910756783</v>
      </c>
      <c r="D15" s="1">
        <f t="shared" si="1"/>
        <v>420.28707912991604</v>
      </c>
      <c r="E15" s="12">
        <v>9.2133369999999992</v>
      </c>
      <c r="F15" s="9">
        <v>8.6172740000000001</v>
      </c>
      <c r="G15" s="1">
        <f t="shared" si="2"/>
        <v>36.527583275585869</v>
      </c>
      <c r="H15" s="13" t="str">
        <f t="shared" si="3"/>
        <v>YES</v>
      </c>
      <c r="I15" s="74">
        <v>669.31176800000003</v>
      </c>
      <c r="J15" s="215"/>
      <c r="K15" s="216"/>
    </row>
    <row r="16" spans="1:11" ht="15">
      <c r="A16" s="166">
        <v>9</v>
      </c>
      <c r="B16" s="10">
        <v>1.1616820000000001</v>
      </c>
      <c r="C16" s="11">
        <v>378.88571573856058</v>
      </c>
      <c r="D16" s="1">
        <f t="shared" si="1"/>
        <v>440.14471603060258</v>
      </c>
      <c r="E16" s="12">
        <v>9.2705629999999992</v>
      </c>
      <c r="F16" s="9">
        <v>8.6802989999999998</v>
      </c>
      <c r="G16" s="1">
        <f t="shared" si="2"/>
        <v>37.659138491152682</v>
      </c>
      <c r="H16" s="13" t="str">
        <f t="shared" si="3"/>
        <v>YES</v>
      </c>
      <c r="I16" s="74">
        <v>696.78002900000001</v>
      </c>
      <c r="J16" s="215"/>
      <c r="K16" s="216"/>
    </row>
    <row r="17" spans="1:11" ht="15">
      <c r="A17" s="166">
        <v>10</v>
      </c>
      <c r="B17" s="10">
        <v>1.2</v>
      </c>
      <c r="C17" s="11">
        <v>376.60485021398</v>
      </c>
      <c r="D17" s="1">
        <f t="shared" si="1"/>
        <v>451.92582025677598</v>
      </c>
      <c r="E17" s="12">
        <v>9</v>
      </c>
      <c r="F17" s="9">
        <v>8.6999999999999993</v>
      </c>
      <c r="G17" s="1">
        <f t="shared" si="2"/>
        <v>38.822319658376379</v>
      </c>
      <c r="H17" s="13" t="str">
        <f t="shared" si="3"/>
        <v>YES</v>
      </c>
      <c r="I17" s="74">
        <v>701</v>
      </c>
      <c r="J17" s="215"/>
      <c r="K17" s="216"/>
    </row>
    <row r="18" spans="1:11" ht="15">
      <c r="A18" s="166">
        <v>11</v>
      </c>
      <c r="B18" s="10">
        <v>1.1960170000000001</v>
      </c>
      <c r="C18" s="11">
        <v>364.05554752373325</v>
      </c>
      <c r="D18" s="1">
        <f t="shared" si="1"/>
        <v>435.41662378269291</v>
      </c>
      <c r="E18" s="12">
        <v>8.4350679999999993</v>
      </c>
      <c r="F18" s="9">
        <v>8.3160380000000007</v>
      </c>
      <c r="G18" s="1">
        <f t="shared" si="2"/>
        <v>35.044529592547597</v>
      </c>
      <c r="H18" s="13" t="str">
        <f t="shared" si="3"/>
        <v>YES</v>
      </c>
      <c r="I18" s="74">
        <v>725.16406300000006</v>
      </c>
      <c r="J18" s="215"/>
      <c r="K18" s="216"/>
    </row>
    <row r="19" spans="1:11" ht="15">
      <c r="A19" s="166">
        <v>12</v>
      </c>
      <c r="B19" s="10">
        <v>1.175416</v>
      </c>
      <c r="C19" s="11">
        <v>363.59650324284695</v>
      </c>
      <c r="D19" s="1">
        <f t="shared" si="1"/>
        <v>427.37714745569417</v>
      </c>
      <c r="E19" s="12">
        <v>8.0993440000000003</v>
      </c>
      <c r="F19" s="9">
        <v>8.1974669999999996</v>
      </c>
      <c r="G19" s="1">
        <f t="shared" si="2"/>
        <v>34.257573783268214</v>
      </c>
      <c r="H19" s="13" t="str">
        <f t="shared" si="3"/>
        <v>YES</v>
      </c>
      <c r="I19" s="74">
        <v>726.07959000000005</v>
      </c>
      <c r="J19" s="215"/>
      <c r="K19" s="216"/>
    </row>
    <row r="20" spans="1:11" ht="15">
      <c r="A20" s="166">
        <v>13</v>
      </c>
      <c r="B20" s="10">
        <v>1.154814</v>
      </c>
      <c r="C20" s="11">
        <v>371.56191229179728</v>
      </c>
      <c r="D20" s="1">
        <f t="shared" si="1"/>
        <v>429.08489818133961</v>
      </c>
      <c r="E20" s="12">
        <v>7.9200359999999996</v>
      </c>
      <c r="F20" s="9">
        <v>8.0895779999999995</v>
      </c>
      <c r="G20" s="1">
        <f t="shared" si="2"/>
        <v>33.262403459430026</v>
      </c>
      <c r="H20" s="13" t="str">
        <f t="shared" si="3"/>
        <v>YES</v>
      </c>
      <c r="I20" s="74">
        <v>710.51415999999995</v>
      </c>
      <c r="J20" s="215"/>
      <c r="K20" s="216"/>
    </row>
    <row r="21" spans="1:11" ht="15">
      <c r="A21" s="166">
        <v>14</v>
      </c>
      <c r="B21" s="10">
        <v>1.1342129999999999</v>
      </c>
      <c r="C21" s="11">
        <v>373.00393408662177</v>
      </c>
      <c r="D21" s="1">
        <f t="shared" si="1"/>
        <v>423.06591109218948</v>
      </c>
      <c r="E21" s="12">
        <v>7.8589950000000002</v>
      </c>
      <c r="F21" s="9">
        <v>7.9763469999999996</v>
      </c>
      <c r="G21" s="1">
        <f t="shared" si="2"/>
        <v>31.976514387875532</v>
      </c>
      <c r="H21" s="13" t="str">
        <f t="shared" si="3"/>
        <v>YES</v>
      </c>
      <c r="I21" s="74">
        <v>707.76733400000001</v>
      </c>
      <c r="J21" s="215"/>
      <c r="K21" s="216"/>
    </row>
    <row r="22" spans="1:11" ht="15">
      <c r="A22" s="166">
        <v>15</v>
      </c>
      <c r="B22" s="10">
        <v>1.120479</v>
      </c>
      <c r="C22" s="11">
        <v>381.39161200573642</v>
      </c>
      <c r="D22" s="1">
        <f t="shared" si="1"/>
        <v>427.34129202857554</v>
      </c>
      <c r="E22" s="12">
        <v>7.8475510000000002</v>
      </c>
      <c r="F22" s="9">
        <v>7.9795509999999998</v>
      </c>
      <c r="G22" s="1">
        <f t="shared" si="2"/>
        <v>31.98741488584426</v>
      </c>
      <c r="H22" s="13" t="str">
        <f t="shared" si="3"/>
        <v>YES</v>
      </c>
      <c r="I22" s="74">
        <v>692.20190400000001</v>
      </c>
      <c r="J22" s="215"/>
      <c r="K22" s="216"/>
    </row>
    <row r="23" spans="1:11" ht="15">
      <c r="A23" s="166">
        <v>16</v>
      </c>
      <c r="B23" s="10">
        <v>1.120479</v>
      </c>
      <c r="C23" s="11">
        <v>360.41508185852456</v>
      </c>
      <c r="D23" s="1">
        <f t="shared" si="1"/>
        <v>403.83753050575774</v>
      </c>
      <c r="E23" s="12">
        <v>7.5309010000000001</v>
      </c>
      <c r="F23" s="9">
        <v>7.9357550000000003</v>
      </c>
      <c r="G23" s="1">
        <f t="shared" si="2"/>
        <v>32.169531792689739</v>
      </c>
      <c r="H23" s="13" t="str">
        <f t="shared" si="3"/>
        <v>YES</v>
      </c>
      <c r="I23" s="74">
        <v>732.48877000000005</v>
      </c>
      <c r="J23" s="215"/>
      <c r="K23" s="216"/>
    </row>
    <row r="24" spans="1:11" ht="15">
      <c r="A24" s="166">
        <v>17</v>
      </c>
      <c r="B24" s="10">
        <v>1.1342129999999999</v>
      </c>
      <c r="C24" s="11">
        <v>359.51625388508381</v>
      </c>
      <c r="D24" s="1">
        <f t="shared" si="1"/>
        <v>407.76800886776255</v>
      </c>
      <c r="E24" s="12">
        <v>7.0540219999999998</v>
      </c>
      <c r="F24" s="9">
        <v>7.9047770000000002</v>
      </c>
      <c r="G24" s="1">
        <f t="shared" si="2"/>
        <v>32.914198509432751</v>
      </c>
      <c r="H24" s="13" t="str">
        <f t="shared" si="3"/>
        <v>YES</v>
      </c>
      <c r="I24" s="74">
        <v>734.32006799999999</v>
      </c>
      <c r="J24" s="215"/>
      <c r="K24" s="216"/>
    </row>
    <row r="25" spans="1:11" ht="15">
      <c r="A25" s="166">
        <v>18</v>
      </c>
      <c r="B25" s="10">
        <v>1.1410800000000001</v>
      </c>
      <c r="C25" s="11">
        <v>364.05554752373325</v>
      </c>
      <c r="D25" s="1">
        <f t="shared" si="1"/>
        <v>415.41650416838155</v>
      </c>
      <c r="E25" s="12">
        <v>6.8670850000000003</v>
      </c>
      <c r="F25" s="9">
        <v>7.9293449999999996</v>
      </c>
      <c r="G25" s="1">
        <f t="shared" si="2"/>
        <v>33.66416939407965</v>
      </c>
      <c r="H25" s="13" t="str">
        <f t="shared" si="3"/>
        <v>YES</v>
      </c>
      <c r="I25" s="74">
        <v>725.16406300000006</v>
      </c>
      <c r="J25" s="215"/>
      <c r="K25" s="216"/>
    </row>
    <row r="26" spans="1:11" ht="15">
      <c r="A26" s="166">
        <v>19</v>
      </c>
      <c r="B26" s="10">
        <v>1.1406989999999999</v>
      </c>
      <c r="C26" s="11">
        <v>364.05554752373325</v>
      </c>
      <c r="D26" s="1">
        <f t="shared" si="1"/>
        <v>415.27779900477498</v>
      </c>
      <c r="E26" s="12">
        <v>6.7678929999999999</v>
      </c>
      <c r="F26" s="9">
        <v>7.9443010000000003</v>
      </c>
      <c r="G26" s="1">
        <f t="shared" si="2"/>
        <v>34.077293306497182</v>
      </c>
      <c r="H26" s="13" t="str">
        <f t="shared" si="3"/>
        <v>YES</v>
      </c>
      <c r="I26" s="74">
        <v>725.16406300000006</v>
      </c>
      <c r="J26" s="215"/>
      <c r="K26" s="216"/>
    </row>
    <row r="27" spans="1:11" ht="15">
      <c r="A27" s="166">
        <v>20</v>
      </c>
      <c r="B27" s="10">
        <v>1.1406989999999999</v>
      </c>
      <c r="C27" s="11">
        <v>366.83459029529922</v>
      </c>
      <c r="D27" s="1">
        <f t="shared" si="1"/>
        <v>418.44785031525748</v>
      </c>
      <c r="E27" s="12">
        <v>6.6572570000000004</v>
      </c>
      <c r="F27" s="9">
        <v>7.9186629999999996</v>
      </c>
      <c r="G27" s="1">
        <f t="shared" si="2"/>
        <v>34.016733849096013</v>
      </c>
      <c r="H27" s="13" t="str">
        <f t="shared" si="3"/>
        <v>YES</v>
      </c>
      <c r="I27" s="74">
        <v>719.67040999999995</v>
      </c>
      <c r="J27" s="215"/>
      <c r="K27" s="216"/>
    </row>
    <row r="28" spans="1:11" ht="15">
      <c r="A28" s="166">
        <v>21</v>
      </c>
      <c r="B28" s="10">
        <v>1.1685490000000001</v>
      </c>
      <c r="C28" s="11">
        <v>366.83459029529922</v>
      </c>
      <c r="D28" s="1">
        <f t="shared" si="1"/>
        <v>428.66419365498166</v>
      </c>
      <c r="E28" s="12">
        <v>6.6152920000000002</v>
      </c>
      <c r="F28" s="9">
        <v>7.9293449999999996</v>
      </c>
      <c r="G28" s="1">
        <f t="shared" si="2"/>
        <v>34.359871256821691</v>
      </c>
      <c r="H28" s="13" t="str">
        <f t="shared" si="3"/>
        <v>YES</v>
      </c>
      <c r="I28" s="74">
        <v>719.67040999999995</v>
      </c>
      <c r="J28" s="215"/>
      <c r="K28" s="216"/>
    </row>
    <row r="29" spans="1:11" ht="15">
      <c r="A29" s="166">
        <v>22</v>
      </c>
      <c r="B29" s="10">
        <v>1.154814</v>
      </c>
      <c r="C29" s="11">
        <v>376.4125340161084</v>
      </c>
      <c r="D29" s="1">
        <f t="shared" si="1"/>
        <v>434.68646405727822</v>
      </c>
      <c r="E29" s="12">
        <v>6.6954060000000002</v>
      </c>
      <c r="F29" s="9">
        <v>7.8064999999999998</v>
      </c>
      <c r="G29" s="1">
        <f t="shared" si="2"/>
        <v>32.623772400385946</v>
      </c>
      <c r="H29" s="13" t="str">
        <f t="shared" si="3"/>
        <v>YES</v>
      </c>
      <c r="I29" s="74">
        <v>701.35815400000001</v>
      </c>
      <c r="J29" s="215"/>
      <c r="K29" s="216"/>
    </row>
    <row r="30" spans="1:11" ht="15">
      <c r="A30" s="166">
        <v>23</v>
      </c>
      <c r="B30" s="10">
        <v>1.182283</v>
      </c>
      <c r="C30" s="11">
        <v>245.80731788366498</v>
      </c>
      <c r="D30" s="1">
        <f t="shared" si="1"/>
        <v>290.6138132094531</v>
      </c>
      <c r="E30" s="12">
        <v>7.0578370000000001</v>
      </c>
      <c r="F30" s="9">
        <v>7.7808640000000002</v>
      </c>
      <c r="G30" s="1">
        <f t="shared" si="2"/>
        <v>31.633656379734173</v>
      </c>
      <c r="H30" s="13" t="str">
        <f t="shared" si="3"/>
        <v>YES</v>
      </c>
      <c r="I30" s="74">
        <v>1074.0119629999999</v>
      </c>
      <c r="J30" s="215"/>
      <c r="K30" s="216"/>
    </row>
    <row r="31" spans="1:11" ht="15">
      <c r="A31" s="166">
        <v>24</v>
      </c>
      <c r="B31" s="10">
        <v>1.1891499999999999</v>
      </c>
      <c r="C31" s="11">
        <v>377.89252681571179</v>
      </c>
      <c r="D31" s="1">
        <f t="shared" si="1"/>
        <v>449.37089826290367</v>
      </c>
      <c r="E31" s="12">
        <v>7.0578370000000001</v>
      </c>
      <c r="F31" s="9">
        <v>7.8022280000000004</v>
      </c>
      <c r="G31" s="1">
        <f t="shared" si="2"/>
        <v>31.905519314242504</v>
      </c>
      <c r="H31" s="13" t="str">
        <f t="shared" si="3"/>
        <v>YES</v>
      </c>
      <c r="I31" s="74">
        <v>698.61132799999996</v>
      </c>
      <c r="J31" s="215"/>
      <c r="K31" s="216"/>
    </row>
    <row r="32" spans="1:11" ht="15">
      <c r="A32" s="166">
        <v>25</v>
      </c>
      <c r="B32" s="10">
        <v>1.1616820000000001</v>
      </c>
      <c r="C32" s="11">
        <v>367.30197716330844</v>
      </c>
      <c r="D32" s="1">
        <f t="shared" si="1"/>
        <v>426.68809543502653</v>
      </c>
      <c r="E32" s="12">
        <v>7.0921709999999996</v>
      </c>
      <c r="F32" s="9">
        <v>7.8289340000000003</v>
      </c>
      <c r="G32" s="1">
        <f t="shared" si="2"/>
        <v>32.038327084517718</v>
      </c>
      <c r="H32" s="13" t="str">
        <f t="shared" si="3"/>
        <v>YES</v>
      </c>
      <c r="I32" s="74">
        <v>718.754639</v>
      </c>
      <c r="J32" s="215"/>
      <c r="K32" s="216"/>
    </row>
    <row r="33" spans="1:11" ht="15">
      <c r="A33" s="166">
        <v>26</v>
      </c>
      <c r="B33" s="10">
        <v>1.1342129999999999</v>
      </c>
      <c r="C33" s="11">
        <v>359.51625388508381</v>
      </c>
      <c r="D33" s="1">
        <f t="shared" si="1"/>
        <v>407.76800886776255</v>
      </c>
      <c r="E33" s="12">
        <v>7.3783000000000003</v>
      </c>
      <c r="F33" s="9">
        <v>7.9250730000000003</v>
      </c>
      <c r="G33" s="1">
        <f t="shared" si="2"/>
        <v>32.432151636190312</v>
      </c>
      <c r="H33" s="13" t="str">
        <f t="shared" si="3"/>
        <v>YES</v>
      </c>
      <c r="I33" s="74">
        <v>734.32006799999999</v>
      </c>
      <c r="J33" s="215"/>
      <c r="K33" s="216"/>
    </row>
    <row r="34" spans="1:11" ht="15">
      <c r="A34" s="166">
        <v>27</v>
      </c>
      <c r="B34" s="10">
        <v>1.113612</v>
      </c>
      <c r="C34" s="11">
        <v>362.22616826775391</v>
      </c>
      <c r="D34" s="1">
        <f t="shared" si="1"/>
        <v>403.37940769698997</v>
      </c>
      <c r="E34" s="12">
        <v>7.6987649999999999</v>
      </c>
      <c r="F34" s="9">
        <v>7.9090490000000004</v>
      </c>
      <c r="G34" s="1">
        <f t="shared" si="2"/>
        <v>31.471547020336832</v>
      </c>
      <c r="H34" s="13" t="str">
        <f t="shared" si="3"/>
        <v>YES</v>
      </c>
      <c r="I34" s="74">
        <v>728.82641599999999</v>
      </c>
      <c r="J34" s="215"/>
      <c r="K34" s="216"/>
    </row>
    <row r="35" spans="1:11" ht="15">
      <c r="A35" s="166">
        <v>28</v>
      </c>
      <c r="B35" s="10">
        <v>1.099496</v>
      </c>
      <c r="C35" s="11">
        <v>371.56191229179728</v>
      </c>
      <c r="D35" s="1">
        <f t="shared" si="1"/>
        <v>408.53083631718198</v>
      </c>
      <c r="E35" s="12">
        <v>7.6835040000000001</v>
      </c>
      <c r="F35" s="9">
        <v>7.9090490000000004</v>
      </c>
      <c r="G35" s="1">
        <f t="shared" si="2"/>
        <v>31.452460990459819</v>
      </c>
      <c r="H35" s="13" t="str">
        <f t="shared" si="3"/>
        <v>YES</v>
      </c>
      <c r="I35" s="74">
        <v>710.51415999999995</v>
      </c>
      <c r="J35" s="215"/>
      <c r="K35" s="216"/>
    </row>
    <row r="36" spans="1:11" ht="15">
      <c r="A36" s="166">
        <v>29</v>
      </c>
      <c r="B36" s="10"/>
      <c r="C36" s="11"/>
      <c r="D36" s="1" t="str">
        <f t="shared" si="1"/>
        <v/>
      </c>
      <c r="E36" s="12"/>
      <c r="F36" s="9"/>
      <c r="G36" s="1" t="str">
        <f t="shared" si="2"/>
        <v/>
      </c>
      <c r="H36" s="13" t="str">
        <f t="shared" si="3"/>
        <v/>
      </c>
      <c r="I36" s="74"/>
      <c r="J36" s="215"/>
      <c r="K36" s="216"/>
    </row>
    <row r="37" spans="1:11" ht="15">
      <c r="A37" s="166">
        <v>30</v>
      </c>
      <c r="B37" s="10"/>
      <c r="C37" s="11"/>
      <c r="D37" s="1" t="str">
        <f t="shared" si="1"/>
        <v/>
      </c>
      <c r="E37" s="12"/>
      <c r="F37" s="9"/>
      <c r="G37" s="1" t="str">
        <f t="shared" si="2"/>
        <v/>
      </c>
      <c r="H37" s="13" t="str">
        <f t="shared" si="3"/>
        <v/>
      </c>
      <c r="I37" s="74"/>
      <c r="J37" s="215"/>
      <c r="K37" s="216"/>
    </row>
    <row r="38" spans="1:11" ht="15">
      <c r="A38" s="166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4"/>
      <c r="J38" s="215"/>
      <c r="K38" s="216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8" t="str">
        <f>IF('pg 1'!C2="","",'pg 1'!C2)</f>
        <v>City of Warrenton</v>
      </c>
      <c r="C3" s="228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 t="str">
        <f>IF('pg 1'!G2="","",'pg 1'!G2)</f>
        <v>Feb. 2026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6" t="s">
        <v>23</v>
      </c>
      <c r="B9" s="227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2023-08-04T18:04:43Z</cp:lastPrinted>
  <dcterms:created xsi:type="dcterms:W3CDTF">2008-11-12T20:47:25Z</dcterms:created>
  <dcterms:modified xsi:type="dcterms:W3CDTF">2026-03-02T19:15:50Z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