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xr:revisionPtr revIDLastSave="0" documentId="8_{1ADFE8E0-13BB-0849-94FB-D51C0F13E6D1}" xr6:coauthVersionLast="47" xr6:coauthVersionMax="47" xr10:uidLastSave="{00000000-0000-0000-0000-000000000000}"/>
  <bookViews>
    <workbookView xWindow="0" yWindow="0" windowWidth="16384" windowHeight="8192" tabRatio="500" activeTab="1" xr2:uid="{00000000-000D-0000-FFFF-FFFF00000000}"/>
  </bookViews>
  <sheets>
    <sheet name="pg 1" sheetId="1" r:id="rId1"/>
    <sheet name="pg 2" sheetId="2" r:id="rId2"/>
    <sheet name="Additional Info" sheetId="3" r:id="rId3"/>
    <sheet name="NTU Triggered DIT" sheetId="4" r:id="rId4"/>
  </sheets>
  <definedNames>
    <definedName name="Log_Inactiv">#REF!</definedName>
    <definedName name="_xlnm.Print_Area" localSheetId="3">'NTU Triggered DIT'!$A$1:$G$32</definedName>
    <definedName name="Text1" localSheetId="3">'NTU Triggered DIT'!#REF!</definedName>
    <definedName name="Text2" localSheetId="3">'NTU Triggered DIT'!#REF!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" i="4" l="1"/>
  <c r="E9" i="4"/>
  <c r="B7" i="4"/>
  <c r="B6" i="4"/>
  <c r="B5" i="4"/>
  <c r="B4" i="4"/>
  <c r="C4" i="4"/>
  <c r="F3" i="4"/>
  <c r="E3" i="4"/>
  <c r="B3" i="4"/>
  <c r="D38" i="2"/>
  <c r="H38" i="2"/>
  <c r="G38" i="2"/>
  <c r="D37" i="2"/>
  <c r="G37" i="2"/>
  <c r="H37" i="2"/>
  <c r="D36" i="2"/>
  <c r="G36" i="2"/>
  <c r="H36" i="2"/>
  <c r="D35" i="2"/>
  <c r="H35" i="2"/>
  <c r="G35" i="2"/>
  <c r="D34" i="2"/>
  <c r="G34" i="2"/>
  <c r="H34" i="2"/>
  <c r="D33" i="2"/>
  <c r="G33" i="2"/>
  <c r="H33" i="2"/>
  <c r="D32" i="2"/>
  <c r="H32" i="2"/>
  <c r="G32" i="2"/>
  <c r="D31" i="2"/>
  <c r="G31" i="2"/>
  <c r="H31" i="2"/>
  <c r="D30" i="2"/>
  <c r="G30" i="2"/>
  <c r="H30" i="2"/>
  <c r="D29" i="2"/>
  <c r="H29" i="2"/>
  <c r="G29" i="2"/>
  <c r="D28" i="2"/>
  <c r="G28" i="2"/>
  <c r="H28" i="2"/>
  <c r="D27" i="2"/>
  <c r="G27" i="2"/>
  <c r="H27" i="2"/>
  <c r="D26" i="2"/>
  <c r="H26" i="2"/>
  <c r="G26" i="2"/>
  <c r="D25" i="2"/>
  <c r="H25" i="2"/>
  <c r="G25" i="2"/>
  <c r="D24" i="2"/>
  <c r="G24" i="2"/>
  <c r="H24" i="2"/>
  <c r="D23" i="2"/>
  <c r="G23" i="2"/>
  <c r="H23" i="2"/>
  <c r="D22" i="2"/>
  <c r="G22" i="2"/>
  <c r="H22" i="2"/>
  <c r="D21" i="2"/>
  <c r="G21" i="2"/>
  <c r="H21" i="2"/>
  <c r="D20" i="2"/>
  <c r="G20" i="2"/>
  <c r="H20" i="2"/>
  <c r="D19" i="2"/>
  <c r="G19" i="2"/>
  <c r="H19" i="2"/>
  <c r="D18" i="2"/>
  <c r="H18" i="2"/>
  <c r="G18" i="2"/>
  <c r="D17" i="2"/>
  <c r="G17" i="2"/>
  <c r="H17" i="2"/>
  <c r="D16" i="2"/>
  <c r="G16" i="2"/>
  <c r="H16" i="2"/>
  <c r="D15" i="2"/>
  <c r="H15" i="2"/>
  <c r="G15" i="2"/>
  <c r="D14" i="2"/>
  <c r="G14" i="2"/>
  <c r="H14" i="2"/>
  <c r="D13" i="2"/>
  <c r="G13" i="2"/>
  <c r="H13" i="2"/>
  <c r="D12" i="2"/>
  <c r="G12" i="2"/>
  <c r="H12" i="2"/>
  <c r="D11" i="2"/>
  <c r="H11" i="2"/>
  <c r="G11" i="2"/>
  <c r="D10" i="2"/>
  <c r="G10" i="2"/>
  <c r="H10" i="2"/>
  <c r="D9" i="2"/>
  <c r="G9" i="2"/>
  <c r="H9" i="2"/>
  <c r="D8" i="2"/>
  <c r="G8" i="2"/>
  <c r="H8" i="2"/>
  <c r="C5" i="2"/>
  <c r="C4" i="2"/>
  <c r="C3" i="2"/>
  <c r="G46" i="1"/>
  <c r="E46" i="1"/>
  <c r="C46" i="1"/>
  <c r="A46" i="1"/>
  <c r="H44" i="1"/>
  <c r="G44" i="1"/>
  <c r="E44" i="1"/>
  <c r="C44" i="1"/>
  <c r="A44" i="1"/>
</calcChain>
</file>

<file path=xl/sharedStrings.xml><?xml version="1.0" encoding="utf-8"?>
<sst xmlns="http://schemas.openxmlformats.org/spreadsheetml/2006/main" count="173" uniqueCount="136">
  <si>
    <r>
      <rPr>
        <b/>
        <u/>
        <sz val="13"/>
        <color rgb="FF0070C0"/>
        <rFont val="Arial"/>
        <family val="2"/>
        <charset val="1"/>
      </rPr>
      <t>Membrane Filter</t>
    </r>
    <r>
      <rPr>
        <b/>
        <sz val="13"/>
        <color rgb="FF0070C0"/>
        <rFont val="Arial"/>
        <family val="2"/>
        <charset val="1"/>
      </rPr>
      <t xml:space="preserve"> Monthly Operating Report</t>
    </r>
  </si>
  <si>
    <t>County:</t>
  </si>
  <si>
    <t>Douglas</t>
  </si>
  <si>
    <t xml:space="preserve">System Name:       </t>
  </si>
  <si>
    <t>Wolf Creek Job Corps</t>
  </si>
  <si>
    <t>Month/Year:</t>
  </si>
  <si>
    <t xml:space="preserve">PWS ID#:      41 - </t>
  </si>
  <si>
    <t>01095</t>
  </si>
  <si>
    <r>
      <rPr>
        <sz val="10"/>
        <rFont val="Arial"/>
        <family val="2"/>
        <charset val="1"/>
      </rPr>
      <t xml:space="preserve">Minimum test pressure </t>
    </r>
    <r>
      <rPr>
        <b/>
        <sz val="10"/>
        <rFont val="Arial"/>
        <family val="2"/>
        <charset val="1"/>
      </rPr>
      <t>applied || req'd</t>
    </r>
    <r>
      <rPr>
        <sz val="10"/>
        <rFont val="Arial"/>
        <family val="2"/>
        <charset val="1"/>
      </rPr>
      <t>:</t>
    </r>
  </si>
  <si>
    <r>
      <rPr>
        <u/>
        <sz val="10"/>
        <rFont val="Arial"/>
        <family val="2"/>
        <charset val="1"/>
      </rPr>
      <t>____15____</t>
    </r>
    <r>
      <rPr>
        <sz val="10"/>
        <rFont val="Arial"/>
        <family val="2"/>
        <charset val="1"/>
      </rPr>
      <t xml:space="preserve"> psi   ||   </t>
    </r>
    <r>
      <rPr>
        <u/>
        <sz val="10"/>
        <rFont val="Arial"/>
        <family val="2"/>
        <charset val="1"/>
      </rPr>
      <t>_ 11.4 _</t>
    </r>
    <r>
      <rPr>
        <sz val="10"/>
        <rFont val="Arial"/>
        <family val="2"/>
        <charset val="1"/>
      </rPr>
      <t xml:space="preserve"> psi</t>
    </r>
  </si>
  <si>
    <t xml:space="preserve">Plant ID:     WTP - </t>
  </si>
  <si>
    <t>A</t>
  </si>
  <si>
    <t>(e.g., "A")</t>
  </si>
  <si>
    <r>
      <rPr>
        <i/>
        <sz val="10"/>
        <rFont val="Arial"/>
        <family val="2"/>
        <charset val="1"/>
      </rPr>
      <t xml:space="preserve">DIT = Direct Integrity Test </t>
    </r>
    <r>
      <rPr>
        <sz val="10"/>
        <rFont val="Arial"/>
        <family val="2"/>
        <charset val="1"/>
      </rPr>
      <t>on filter(s)  [Yes, No, or "off" if all filters are offline]</t>
    </r>
    <r>
      <rPr>
        <i/>
        <sz val="10"/>
        <rFont val="Arial"/>
        <family val="2"/>
        <charset val="1"/>
      </rPr>
      <t xml:space="preserve"> </t>
    </r>
    <r>
      <rPr>
        <i/>
        <sz val="10"/>
        <rFont val="Wingdings 3"/>
        <family val="1"/>
        <charset val="2"/>
      </rPr>
      <t>a</t>
    </r>
  </si>
  <si>
    <t xml:space="preserve">DIT Daily </t>
  </si>
  <si>
    <t>PDR = Pressure Decay Rate</t>
  </si>
  <si>
    <r>
      <rPr>
        <b/>
        <sz val="10"/>
        <rFont val="Arial"/>
        <family val="2"/>
        <charset val="1"/>
      </rPr>
      <t>PDR</t>
    </r>
    <r>
      <rPr>
        <b/>
        <vertAlign val="subscript"/>
        <sz val="10"/>
        <rFont val="Arial"/>
        <family val="2"/>
        <charset val="1"/>
      </rPr>
      <t>Max</t>
    </r>
    <r>
      <rPr>
        <b/>
        <sz val="10"/>
        <rFont val="Arial"/>
        <family val="2"/>
        <charset val="1"/>
      </rPr>
      <t xml:space="preserve"> [</t>
    </r>
    <r>
      <rPr>
        <b/>
        <vertAlign val="superscript"/>
        <sz val="10"/>
        <rFont val="Arial"/>
        <family val="2"/>
        <charset val="1"/>
      </rPr>
      <t>psi</t>
    </r>
    <r>
      <rPr>
        <b/>
        <sz val="10"/>
        <rFont val="Arial"/>
        <family val="2"/>
        <charset val="1"/>
      </rPr>
      <t>/</t>
    </r>
    <r>
      <rPr>
        <b/>
        <vertAlign val="subscript"/>
        <sz val="10"/>
        <rFont val="Arial"/>
        <family val="2"/>
        <charset val="1"/>
      </rPr>
      <t>min</t>
    </r>
    <r>
      <rPr>
        <b/>
        <sz val="10"/>
        <rFont val="Arial"/>
        <family val="2"/>
        <charset val="1"/>
      </rPr>
      <t>]</t>
    </r>
  </si>
  <si>
    <t>LRC [log removal]</t>
  </si>
  <si>
    <t>LRC = Log Removal Credit</t>
  </si>
  <si>
    <t>Day</t>
  </si>
  <si>
    <t>CFE Daily Turbidity [NTU]</t>
  </si>
  <si>
    <r>
      <rPr>
        <sz val="11"/>
        <rFont val="Arial"/>
        <family val="2"/>
        <charset val="1"/>
      </rPr>
      <t>Highest CFE</t>
    </r>
    <r>
      <rPr>
        <b/>
        <vertAlign val="superscript"/>
        <sz val="11"/>
        <rFont val="Arial"/>
        <family val="2"/>
        <charset val="1"/>
      </rPr>
      <t>♣</t>
    </r>
    <r>
      <rPr>
        <sz val="11"/>
        <rFont val="Arial"/>
        <family val="2"/>
        <charset val="1"/>
      </rPr>
      <t xml:space="preserve"> [NTU]</t>
    </r>
  </si>
  <si>
    <t>Highest IFE [NTU]    (&gt;15 min duration)</t>
  </si>
  <si>
    <r>
      <rPr>
        <sz val="11"/>
        <rFont val="Arial"/>
        <family val="2"/>
        <charset val="1"/>
      </rPr>
      <t>Highest PDR
of day [</t>
    </r>
    <r>
      <rPr>
        <vertAlign val="superscript"/>
        <sz val="11"/>
        <rFont val="Arial"/>
        <family val="2"/>
        <charset val="1"/>
      </rPr>
      <t>psi</t>
    </r>
    <r>
      <rPr>
        <sz val="11"/>
        <rFont val="Arial"/>
        <family val="2"/>
        <charset val="1"/>
      </rPr>
      <t>/</t>
    </r>
    <r>
      <rPr>
        <vertAlign val="subscript"/>
        <sz val="11"/>
        <rFont val="Arial"/>
        <family val="2"/>
        <charset val="1"/>
      </rPr>
      <t>min</t>
    </r>
    <r>
      <rPr>
        <sz val="11"/>
        <rFont val="Arial"/>
        <family val="2"/>
        <charset val="1"/>
      </rPr>
      <t>]</t>
    </r>
  </si>
  <si>
    <r>
      <rPr>
        <sz val="11"/>
        <rFont val="Arial"/>
        <family val="2"/>
        <charset val="1"/>
      </rPr>
      <t>Lowest LRV</t>
    </r>
    <r>
      <rPr>
        <vertAlign val="subscript"/>
        <sz val="11"/>
        <rFont val="Arial"/>
        <family val="2"/>
        <charset val="1"/>
      </rPr>
      <t xml:space="preserve">ambient
</t>
    </r>
    <r>
      <rPr>
        <sz val="11"/>
        <rFont val="Arial"/>
        <family val="2"/>
        <charset val="1"/>
      </rPr>
      <t>of day [log removal]</t>
    </r>
  </si>
  <si>
    <t>[Y/N] or
"off"</t>
  </si>
  <si>
    <t>Yes</t>
  </si>
  <si>
    <t>Off</t>
  </si>
  <si>
    <t>Compliance summary (operator to complete any blank fields)</t>
  </si>
  <si>
    <t>95% of daily turbidity readings ≤ 1 NTU? [Y/N]</t>
  </si>
  <si>
    <t>All turbidity readings ≤ 5 NTU? [Y/N]</t>
  </si>
  <si>
    <t>All IFE turbidity readings ≤ 0.15 NTU?  [Y/N]</t>
  </si>
  <si>
    <r>
      <rPr>
        <sz val="11"/>
        <rFont val="Arial"/>
        <family val="2"/>
        <charset val="1"/>
      </rPr>
      <t xml:space="preserve">Performance std met?   [Y/N]
</t>
    </r>
    <r>
      <rPr>
        <sz val="8"/>
        <rFont val="Arial"/>
        <family val="2"/>
        <charset val="1"/>
      </rPr>
      <t xml:space="preserve"> (PDR ≤ PDR</t>
    </r>
    <r>
      <rPr>
        <vertAlign val="subscript"/>
        <sz val="8"/>
        <rFont val="Arial"/>
        <family val="2"/>
        <charset val="1"/>
      </rPr>
      <t>Max</t>
    </r>
    <r>
      <rPr>
        <sz val="8"/>
        <rFont val="Arial"/>
        <family val="2"/>
        <charset val="1"/>
      </rPr>
      <t>, LRV ≥ LRC)</t>
    </r>
  </si>
  <si>
    <t>DIT Daily?</t>
  </si>
  <si>
    <t>CT's met daily? (p. 2)</t>
  </si>
  <si>
    <r>
      <rPr>
        <sz val="11"/>
        <rFont val="Arial"/>
        <family val="2"/>
        <charset val="1"/>
      </rPr>
      <t>All Cl</t>
    </r>
    <r>
      <rPr>
        <vertAlign val="subscript"/>
        <sz val="11"/>
        <rFont val="Arial"/>
        <family val="2"/>
        <charset val="1"/>
      </rPr>
      <t>2</t>
    </r>
    <r>
      <rPr>
        <sz val="11"/>
        <rFont val="Arial"/>
        <family val="2"/>
        <charset val="1"/>
      </rPr>
      <t xml:space="preserve"> residual at EP ≥ 0.2 </t>
    </r>
    <r>
      <rPr>
        <vertAlign val="superscript"/>
        <sz val="11"/>
        <rFont val="Arial"/>
        <family val="2"/>
        <charset val="1"/>
      </rPr>
      <t>mg</t>
    </r>
    <r>
      <rPr>
        <sz val="11"/>
        <rFont val="Arial"/>
        <family val="2"/>
        <charset val="1"/>
      </rPr>
      <t>/</t>
    </r>
    <r>
      <rPr>
        <vertAlign val="subscript"/>
        <sz val="11"/>
        <rFont val="Arial"/>
        <family val="2"/>
        <charset val="1"/>
      </rPr>
      <t>L</t>
    </r>
    <r>
      <rPr>
        <sz val="11"/>
        <rFont val="Arial"/>
        <family val="2"/>
        <charset val="1"/>
      </rPr>
      <t>?</t>
    </r>
  </si>
  <si>
    <r>
      <rPr>
        <sz val="11"/>
        <rFont val="Arial"/>
        <family val="2"/>
        <charset val="1"/>
      </rPr>
      <t xml:space="preserve">PDR </t>
    </r>
    <r>
      <rPr>
        <u/>
        <sz val="11"/>
        <rFont val="Arial"/>
        <family val="2"/>
        <charset val="1"/>
      </rPr>
      <t>&lt;</t>
    </r>
    <r>
      <rPr>
        <sz val="11"/>
        <rFont val="Arial"/>
        <family val="2"/>
        <charset val="1"/>
      </rPr>
      <t xml:space="preserve"> PDR</t>
    </r>
    <r>
      <rPr>
        <vertAlign val="subscript"/>
        <sz val="11"/>
        <rFont val="Arial"/>
        <family val="2"/>
        <charset val="1"/>
      </rPr>
      <t>Max</t>
    </r>
    <r>
      <rPr>
        <sz val="11"/>
        <rFont val="Arial"/>
        <family val="2"/>
        <charset val="1"/>
      </rPr>
      <t>?</t>
    </r>
  </si>
  <si>
    <r>
      <rPr>
        <sz val="11"/>
        <rFont val="Arial"/>
        <family val="2"/>
        <charset val="1"/>
      </rPr>
      <t>LRV</t>
    </r>
    <r>
      <rPr>
        <vertAlign val="subscript"/>
        <sz val="11"/>
        <rFont val="Arial"/>
        <family val="2"/>
        <charset val="1"/>
      </rPr>
      <t>ambient</t>
    </r>
    <r>
      <rPr>
        <sz val="11"/>
        <rFont val="Arial"/>
        <family val="2"/>
        <charset val="1"/>
      </rPr>
      <t xml:space="preserve"> </t>
    </r>
    <r>
      <rPr>
        <u/>
        <sz val="11"/>
        <rFont val="Arial"/>
        <family val="2"/>
        <charset val="1"/>
      </rPr>
      <t>&gt;</t>
    </r>
    <r>
      <rPr>
        <sz val="11"/>
        <rFont val="Arial"/>
        <family val="2"/>
        <charset val="1"/>
      </rPr>
      <t xml:space="preserve"> LRC?</t>
    </r>
  </si>
  <si>
    <t>PRINTED NAME:</t>
  </si>
  <si>
    <t>DATE:</t>
  </si>
  <si>
    <t>SIGNATURE:</t>
  </si>
  <si>
    <t>WT CERT #:</t>
  </si>
  <si>
    <t>Notes:</t>
  </si>
  <si>
    <t>PHONE #:</t>
  </si>
  <si>
    <t>p. 1 of 2</t>
  </si>
  <si>
    <r>
      <rPr>
        <b/>
        <u/>
        <sz val="13"/>
        <color rgb="FF0070C0"/>
        <rFont val="Arial"/>
        <family val="2"/>
        <charset val="1"/>
      </rPr>
      <t>Disinfection</t>
    </r>
    <r>
      <rPr>
        <b/>
        <sz val="13"/>
        <color rgb="FF0070C0"/>
        <rFont val="Arial"/>
        <family val="2"/>
        <charset val="1"/>
      </rPr>
      <t xml:space="preserve"> Monthly Operating Report</t>
    </r>
  </si>
  <si>
    <t xml:space="preserve">System Name: </t>
  </si>
  <si>
    <t xml:space="preserve">PWS ID#: 41 - </t>
  </si>
  <si>
    <r>
      <rPr>
        <sz val="10"/>
        <rFont val="Wingdings 3"/>
        <family val="1"/>
        <charset val="2"/>
      </rPr>
      <t>b</t>
    </r>
    <r>
      <rPr>
        <sz val="10"/>
        <rFont val="Arial"/>
        <family val="2"/>
        <charset val="1"/>
      </rPr>
      <t xml:space="preserve">  Log Inactivation</t>
    </r>
  </si>
  <si>
    <t xml:space="preserve">Plant ID :  WTP - </t>
  </si>
  <si>
    <t>Required via Disinfection</t>
  </si>
  <si>
    <r>
      <rPr>
        <sz val="9"/>
        <rFont val="Arial"/>
        <family val="2"/>
        <charset val="1"/>
      </rPr>
      <t>Minimum Cl</t>
    </r>
    <r>
      <rPr>
        <vertAlign val="subscript"/>
        <sz val="9"/>
        <rFont val="Arial"/>
        <family val="2"/>
        <charset val="1"/>
      </rPr>
      <t>2</t>
    </r>
    <r>
      <rPr>
        <sz val="9"/>
        <rFont val="Arial"/>
        <family val="2"/>
        <charset val="1"/>
      </rPr>
      <t xml:space="preserve"> Residual at 1</t>
    </r>
    <r>
      <rPr>
        <vertAlign val="superscript"/>
        <sz val="9"/>
        <rFont val="Arial"/>
        <family val="2"/>
        <charset val="1"/>
      </rPr>
      <t>st</t>
    </r>
    <r>
      <rPr>
        <sz val="9"/>
        <rFont val="Arial"/>
        <family val="2"/>
        <charset val="1"/>
      </rPr>
      <t xml:space="preserve"> User ( </t>
    </r>
    <r>
      <rPr>
        <b/>
        <sz val="9"/>
        <rFont val="Arial"/>
        <family val="2"/>
        <charset val="1"/>
      </rPr>
      <t>C</t>
    </r>
    <r>
      <rPr>
        <sz val="9"/>
        <rFont val="Arial"/>
        <family val="2"/>
        <charset val="1"/>
      </rPr>
      <t xml:space="preserve"> ) </t>
    </r>
    <r>
      <rPr>
        <vertAlign val="superscript"/>
        <sz val="10"/>
        <rFont val="Arial"/>
        <family val="2"/>
        <charset val="1"/>
      </rPr>
      <t xml:space="preserve">♦
</t>
    </r>
    <r>
      <rPr>
        <sz val="9"/>
        <rFont val="Arial"/>
        <family val="2"/>
        <charset val="1"/>
      </rPr>
      <t>[</t>
    </r>
    <r>
      <rPr>
        <vertAlign val="superscript"/>
        <sz val="9"/>
        <rFont val="Arial"/>
        <family val="2"/>
        <charset val="1"/>
      </rPr>
      <t>mg</t>
    </r>
    <r>
      <rPr>
        <sz val="9"/>
        <rFont val="Arial"/>
        <family val="2"/>
        <charset val="1"/>
      </rPr>
      <t>/</t>
    </r>
    <r>
      <rPr>
        <vertAlign val="subscript"/>
        <sz val="9"/>
        <rFont val="Arial"/>
        <family val="2"/>
        <charset val="1"/>
      </rPr>
      <t>L</t>
    </r>
    <r>
      <rPr>
        <sz val="9"/>
        <rFont val="Arial"/>
        <family val="2"/>
        <charset val="1"/>
      </rPr>
      <t xml:space="preserve"> = ppm]</t>
    </r>
  </si>
  <si>
    <r>
      <rPr>
        <sz val="10"/>
        <rFont val="Arial"/>
        <family val="2"/>
        <charset val="1"/>
      </rPr>
      <t>Contact Time
(</t>
    </r>
    <r>
      <rPr>
        <b/>
        <sz val="10"/>
        <rFont val="Arial"/>
        <family val="2"/>
        <charset val="1"/>
      </rPr>
      <t>T</t>
    </r>
    <r>
      <rPr>
        <sz val="10"/>
        <rFont val="Arial"/>
        <family val="2"/>
        <charset val="1"/>
      </rPr>
      <t>)
[minutes]</t>
    </r>
  </si>
  <si>
    <r>
      <rPr>
        <sz val="10"/>
        <rFont val="Arial"/>
        <family val="2"/>
        <charset val="1"/>
      </rPr>
      <t xml:space="preserve">Actual CT
</t>
    </r>
    <r>
      <rPr>
        <b/>
        <sz val="10"/>
        <rFont val="Arial"/>
        <family val="2"/>
        <charset val="1"/>
      </rPr>
      <t>C</t>
    </r>
    <r>
      <rPr>
        <sz val="10"/>
        <rFont val="Arial"/>
        <family val="2"/>
        <charset val="1"/>
      </rPr>
      <t xml:space="preserve"> x </t>
    </r>
    <r>
      <rPr>
        <b/>
        <sz val="10"/>
        <rFont val="Arial"/>
        <family val="2"/>
        <charset val="1"/>
      </rPr>
      <t xml:space="preserve">T
</t>
    </r>
    <r>
      <rPr>
        <sz val="10"/>
        <rFont val="Arial"/>
        <family val="2"/>
        <charset val="1"/>
      </rPr>
      <t>(Formula)</t>
    </r>
  </si>
  <si>
    <t>Temp
[° C]</t>
  </si>
  <si>
    <t>pH</t>
  </si>
  <si>
    <t>Required CT
(Formula)</t>
  </si>
  <si>
    <r>
      <rPr>
        <sz val="10"/>
        <rFont val="Arial"/>
        <family val="2"/>
        <charset val="1"/>
      </rPr>
      <t xml:space="preserve">CT Met? </t>
    </r>
    <r>
      <rPr>
        <vertAlign val="superscript"/>
        <sz val="10"/>
        <rFont val="Arial"/>
        <family val="2"/>
        <charset val="1"/>
      </rPr>
      <t xml:space="preserve">♦
</t>
    </r>
    <r>
      <rPr>
        <sz val="10"/>
        <rFont val="Arial"/>
        <family val="2"/>
        <charset val="1"/>
      </rPr>
      <t>[Yes / No]
(Formula)</t>
    </r>
  </si>
  <si>
    <t>Peak Hourly
Demand Flow
[GPM]</t>
  </si>
  <si>
    <t>Notes
(e.g. "Plant Off")</t>
  </si>
  <si>
    <t>off</t>
  </si>
  <si>
    <r>
      <rPr>
        <vertAlign val="superscript"/>
        <sz val="12"/>
        <rFont val="Arial"/>
        <family val="2"/>
        <charset val="1"/>
      </rPr>
      <t>♦</t>
    </r>
    <r>
      <rPr>
        <sz val="12"/>
        <rFont val="Arial"/>
        <family val="2"/>
        <charset val="1"/>
      </rPr>
      <t xml:space="preserve">  If chlorine concentration at entry point &lt; 0.2 </t>
    </r>
    <r>
      <rPr>
        <vertAlign val="superscript"/>
        <sz val="12"/>
        <rFont val="Arial"/>
        <family val="2"/>
        <charset val="1"/>
      </rPr>
      <t>mg</t>
    </r>
    <r>
      <rPr>
        <sz val="12"/>
        <rFont val="Arial"/>
        <family val="2"/>
        <charset val="1"/>
      </rPr>
      <t>/</t>
    </r>
    <r>
      <rPr>
        <vertAlign val="subscript"/>
        <sz val="12"/>
        <rFont val="Arial"/>
        <family val="2"/>
        <charset val="1"/>
      </rPr>
      <t>L</t>
    </r>
    <r>
      <rPr>
        <sz val="12"/>
        <rFont val="Arial"/>
        <family val="2"/>
        <charset val="1"/>
      </rPr>
      <t xml:space="preserve">, or CT not met, notify DWS within 24 hours. </t>
    </r>
  </si>
  <si>
    <r>
      <rPr>
        <b/>
        <sz val="12"/>
        <rFont val="Arial"/>
        <family val="2"/>
        <charset val="1"/>
      </rPr>
      <t>Submit this monthly report by the 10</t>
    </r>
    <r>
      <rPr>
        <b/>
        <vertAlign val="superscript"/>
        <sz val="12"/>
        <rFont val="Arial"/>
        <family val="2"/>
        <charset val="1"/>
      </rPr>
      <t>th</t>
    </r>
    <r>
      <rPr>
        <b/>
        <sz val="12"/>
        <rFont val="Arial"/>
        <family val="2"/>
        <charset val="1"/>
      </rPr>
      <t xml:space="preserve"> of following month by</t>
    </r>
  </si>
  <si>
    <t>mail:</t>
  </si>
  <si>
    <t xml:space="preserve">Drinking Water Services </t>
  </si>
  <si>
    <t>PO Box 14350</t>
  </si>
  <si>
    <t>Portland, OR  97293-0350</t>
  </si>
  <si>
    <t>email:</t>
  </si>
  <si>
    <t>dwp.dmce@odhsoha.oregon.gov</t>
  </si>
  <si>
    <t>fax:</t>
  </si>
  <si>
    <t>971-673-0458</t>
  </si>
  <si>
    <t>p. 2 of 2</t>
  </si>
  <si>
    <t>Definitions &amp; Additional Information</t>
  </si>
  <si>
    <t>Glossary of Terms:</t>
  </si>
  <si>
    <r>
      <rPr>
        <b/>
        <sz val="11"/>
        <rFont val="Arial"/>
        <family val="2"/>
        <charset val="1"/>
      </rPr>
      <t>CFE</t>
    </r>
    <r>
      <rPr>
        <sz val="11"/>
        <rFont val="Arial"/>
        <family val="2"/>
        <charset val="1"/>
      </rPr>
      <t xml:space="preserve"> = Combined Filter Effluent   </t>
    </r>
    <r>
      <rPr>
        <b/>
        <sz val="11"/>
        <rFont val="Arial"/>
        <family val="2"/>
        <charset val="1"/>
      </rPr>
      <t>IFE</t>
    </r>
    <r>
      <rPr>
        <sz val="11"/>
        <rFont val="Arial"/>
        <family val="2"/>
        <charset val="1"/>
      </rPr>
      <t xml:space="preserve"> = Individual Filter Effluent</t>
    </r>
  </si>
  <si>
    <r>
      <rPr>
        <b/>
        <sz val="11"/>
        <rFont val="Arial"/>
        <family val="2"/>
        <charset val="1"/>
      </rPr>
      <t xml:space="preserve">PDR = </t>
    </r>
    <r>
      <rPr>
        <sz val="11"/>
        <rFont val="Arial"/>
        <family val="2"/>
        <charset val="1"/>
      </rPr>
      <t xml:space="preserve">Pressure Decay Rate   </t>
    </r>
    <r>
      <rPr>
        <b/>
        <sz val="11"/>
        <rFont val="Symbol"/>
        <family val="1"/>
        <charset val="2"/>
      </rPr>
      <t>@</t>
    </r>
    <r>
      <rPr>
        <b/>
        <sz val="11"/>
        <rFont val="Arial"/>
        <family val="2"/>
        <charset val="1"/>
      </rPr>
      <t xml:space="preserve">   DIT</t>
    </r>
    <r>
      <rPr>
        <sz val="11"/>
        <rFont val="Arial"/>
        <family val="2"/>
        <charset val="1"/>
      </rPr>
      <t xml:space="preserve"> = Direct Integrity Test   </t>
    </r>
    <r>
      <rPr>
        <b/>
        <sz val="11"/>
        <rFont val="Arial"/>
        <family val="2"/>
        <charset val="1"/>
      </rPr>
      <t>LRC</t>
    </r>
    <r>
      <rPr>
        <sz val="11"/>
        <rFont val="Arial"/>
        <family val="2"/>
        <charset val="1"/>
      </rPr>
      <t xml:space="preserve"> = Log Removal Credit    </t>
    </r>
  </si>
  <si>
    <r>
      <rPr>
        <b/>
        <sz val="11"/>
        <rFont val="Arial"/>
        <family val="2"/>
        <charset val="1"/>
      </rPr>
      <t xml:space="preserve">LRV </t>
    </r>
    <r>
      <rPr>
        <sz val="11"/>
        <rFont val="Arial"/>
        <family val="2"/>
        <charset val="1"/>
      </rPr>
      <t xml:space="preserve">= Log Removal Value         </t>
    </r>
    <r>
      <rPr>
        <b/>
        <sz val="11"/>
        <rFont val="Arial"/>
        <family val="2"/>
        <charset val="1"/>
      </rPr>
      <t>TMP</t>
    </r>
    <r>
      <rPr>
        <sz val="11"/>
        <rFont val="Arial"/>
        <family val="2"/>
        <charset val="1"/>
      </rPr>
      <t xml:space="preserve"> = Transmembrane Pressure</t>
    </r>
  </si>
  <si>
    <r>
      <rPr>
        <b/>
        <sz val="11"/>
        <rFont val="Arial"/>
        <family val="2"/>
        <charset val="1"/>
      </rPr>
      <t>Cl</t>
    </r>
    <r>
      <rPr>
        <b/>
        <vertAlign val="subscript"/>
        <sz val="11"/>
        <rFont val="Arial"/>
        <family val="2"/>
        <charset val="1"/>
      </rPr>
      <t>2</t>
    </r>
    <r>
      <rPr>
        <b/>
        <sz val="11"/>
        <rFont val="Arial"/>
        <family val="2"/>
        <charset val="1"/>
      </rPr>
      <t xml:space="preserve"> </t>
    </r>
    <r>
      <rPr>
        <sz val="11"/>
        <rFont val="Arial"/>
        <family val="2"/>
        <charset val="1"/>
      </rPr>
      <t>= Chlorine</t>
    </r>
    <r>
      <rPr>
        <b/>
        <sz val="11"/>
        <rFont val="Arial"/>
        <family val="2"/>
        <charset val="1"/>
      </rPr>
      <t xml:space="preserve">   </t>
    </r>
    <r>
      <rPr>
        <b/>
        <u/>
        <sz val="11"/>
        <rFont val="Arial"/>
        <family val="2"/>
        <charset val="1"/>
      </rPr>
      <t>CT</t>
    </r>
    <r>
      <rPr>
        <sz val="11"/>
        <rFont val="Arial"/>
        <family val="2"/>
        <charset val="1"/>
      </rPr>
      <t xml:space="preserve"> = chlorine </t>
    </r>
    <r>
      <rPr>
        <b/>
        <u/>
        <sz val="11"/>
        <rFont val="Arial"/>
        <family val="2"/>
        <charset val="1"/>
      </rPr>
      <t>C</t>
    </r>
    <r>
      <rPr>
        <sz val="11"/>
        <rFont val="Arial"/>
        <family val="2"/>
        <charset val="1"/>
      </rPr>
      <t xml:space="preserve">oncentration x contact </t>
    </r>
    <r>
      <rPr>
        <b/>
        <u/>
        <sz val="11"/>
        <rFont val="Arial"/>
        <family val="2"/>
        <charset val="1"/>
      </rPr>
      <t>T</t>
    </r>
    <r>
      <rPr>
        <sz val="11"/>
        <rFont val="Arial"/>
        <family val="2"/>
        <charset val="1"/>
      </rPr>
      <t xml:space="preserve">ime </t>
    </r>
  </si>
  <si>
    <r>
      <rPr>
        <b/>
        <sz val="11"/>
        <rFont val="Arial"/>
        <family val="2"/>
        <charset val="1"/>
      </rPr>
      <t>LRV</t>
    </r>
    <r>
      <rPr>
        <b/>
        <vertAlign val="subscript"/>
        <sz val="11"/>
        <rFont val="Arial"/>
        <family val="2"/>
        <charset val="1"/>
      </rPr>
      <t>ambient</t>
    </r>
    <r>
      <rPr>
        <b/>
        <sz val="11"/>
        <rFont val="Arial"/>
        <family val="2"/>
        <charset val="1"/>
      </rPr>
      <t>: The preferred performance metric Oregon is moving towards</t>
    </r>
  </si>
  <si>
    <r>
      <rPr>
        <sz val="11"/>
        <rFont val="Arial"/>
        <family val="2"/>
        <charset val="1"/>
      </rPr>
      <t>LRV</t>
    </r>
    <r>
      <rPr>
        <vertAlign val="subscript"/>
        <sz val="11"/>
        <rFont val="Arial"/>
        <family val="2"/>
        <charset val="1"/>
      </rPr>
      <t>ambient</t>
    </r>
    <r>
      <rPr>
        <sz val="11"/>
        <rFont val="Arial"/>
        <family val="2"/>
        <charset val="1"/>
      </rPr>
      <t xml:space="preserve"> is a performance metric of the filter's </t>
    </r>
    <r>
      <rPr>
        <i/>
        <sz val="11"/>
        <rFont val="Arial"/>
        <family val="2"/>
        <charset val="1"/>
      </rPr>
      <t xml:space="preserve">Cryptosporidium </t>
    </r>
    <r>
      <rPr>
        <sz val="11"/>
        <rFont val="Arial"/>
        <family val="2"/>
        <charset val="1"/>
      </rPr>
      <t>removal efficiency; [log] units.</t>
    </r>
  </si>
  <si>
    <r>
      <rPr>
        <sz val="11"/>
        <rFont val="Arial"/>
        <family val="2"/>
        <charset val="1"/>
      </rPr>
      <t>LRV</t>
    </r>
    <r>
      <rPr>
        <vertAlign val="subscript"/>
        <sz val="11"/>
        <rFont val="Arial"/>
        <family val="2"/>
        <charset val="1"/>
      </rPr>
      <t>ambient</t>
    </r>
    <r>
      <rPr>
        <sz val="11"/>
        <rFont val="Arial"/>
        <family val="2"/>
        <charset val="1"/>
      </rPr>
      <t xml:space="preserve"> is calculated using the last DIT results &amp; operating condtions (e.g., flow, temp. &amp; TMP)</t>
    </r>
  </si>
  <si>
    <r>
      <rPr>
        <sz val="11"/>
        <rFont val="Arial"/>
        <family val="2"/>
        <charset val="1"/>
      </rPr>
      <t>A filter whose LRV</t>
    </r>
    <r>
      <rPr>
        <vertAlign val="subscript"/>
        <sz val="11"/>
        <rFont val="Arial"/>
        <family val="2"/>
        <charset val="1"/>
      </rPr>
      <t>ambient</t>
    </r>
    <r>
      <rPr>
        <sz val="11"/>
        <rFont val="Arial"/>
        <family val="2"/>
        <charset val="1"/>
      </rPr>
      <t xml:space="preserve"> is less than the LRC must be taken off-line, repaired and then re-tested.</t>
    </r>
  </si>
  <si>
    <r>
      <rPr>
        <sz val="11"/>
        <rFont val="Arial"/>
        <family val="2"/>
        <charset val="1"/>
      </rPr>
      <t>LRV</t>
    </r>
    <r>
      <rPr>
        <vertAlign val="subscript"/>
        <sz val="11"/>
        <rFont val="Arial"/>
        <family val="2"/>
        <charset val="1"/>
      </rPr>
      <t>ambient</t>
    </r>
    <r>
      <rPr>
        <sz val="11"/>
        <rFont val="Arial"/>
        <family val="2"/>
        <charset val="1"/>
      </rPr>
      <t xml:space="preserve"> is an LRV calculated using most recent DIT results (e.g., PDR in </t>
    </r>
    <r>
      <rPr>
        <vertAlign val="superscript"/>
        <sz val="11"/>
        <rFont val="Arial"/>
        <family val="2"/>
        <charset val="1"/>
      </rPr>
      <t>psi</t>
    </r>
    <r>
      <rPr>
        <sz val="11"/>
        <rFont val="Arial"/>
        <family val="2"/>
        <charset val="1"/>
      </rPr>
      <t>/</t>
    </r>
    <r>
      <rPr>
        <vertAlign val="subscript"/>
        <sz val="11"/>
        <rFont val="Arial"/>
        <family val="2"/>
        <charset val="1"/>
      </rPr>
      <t>min</t>
    </r>
    <r>
      <rPr>
        <sz val="11"/>
        <rFont val="Arial"/>
        <family val="2"/>
        <charset val="1"/>
      </rPr>
      <t>), current filter</t>
    </r>
  </si>
  <si>
    <t>flowrate, water temperature, and TMP.</t>
  </si>
  <si>
    <r>
      <rPr>
        <sz val="11"/>
        <rFont val="Arial"/>
        <family val="2"/>
        <charset val="1"/>
      </rPr>
      <t>An LRV</t>
    </r>
    <r>
      <rPr>
        <vertAlign val="subscript"/>
        <sz val="11"/>
        <rFont val="Arial"/>
        <family val="2"/>
        <charset val="1"/>
      </rPr>
      <t>ambient</t>
    </r>
    <r>
      <rPr>
        <sz val="11"/>
        <rFont val="Arial"/>
        <family val="2"/>
        <charset val="1"/>
      </rPr>
      <t xml:space="preserve"> of 4-log is equivalent to 99.99% removal of </t>
    </r>
    <r>
      <rPr>
        <i/>
        <sz val="11"/>
        <rFont val="Arial"/>
        <family val="2"/>
        <charset val="1"/>
      </rPr>
      <t>Cryptosporidium</t>
    </r>
    <r>
      <rPr>
        <sz val="11"/>
        <rFont val="Arial"/>
        <family val="2"/>
        <charset val="1"/>
      </rPr>
      <t>.</t>
    </r>
  </si>
  <si>
    <t xml:space="preserve">The nature of membrane filtration requires higher pathogen removal rates. Therefore, 4-log is </t>
  </si>
  <si>
    <t>typically the minimum pathogen removal target.</t>
  </si>
  <si>
    <t>Highest PDR (Pressure Decay Rate):</t>
  </si>
  <si>
    <r>
      <rPr>
        <sz val="11"/>
        <rFont val="Arial"/>
        <family val="2"/>
        <charset val="1"/>
      </rPr>
      <t xml:space="preserve">Enter the highest pressure decay rate in </t>
    </r>
    <r>
      <rPr>
        <vertAlign val="superscript"/>
        <sz val="11"/>
        <rFont val="Arial"/>
        <family val="2"/>
        <charset val="1"/>
      </rPr>
      <t>psi</t>
    </r>
    <r>
      <rPr>
        <sz val="11"/>
        <rFont val="Arial"/>
        <family val="2"/>
        <charset val="1"/>
      </rPr>
      <t>/</t>
    </r>
    <r>
      <rPr>
        <vertAlign val="subscript"/>
        <sz val="11"/>
        <rFont val="Arial"/>
        <family val="2"/>
        <charset val="1"/>
      </rPr>
      <t>min</t>
    </r>
    <r>
      <rPr>
        <sz val="11"/>
        <rFont val="Arial"/>
        <family val="2"/>
        <charset val="1"/>
      </rPr>
      <t xml:space="preserve"> measured for DITs of all operating filters in a day.</t>
    </r>
  </si>
  <si>
    <r>
      <rPr>
        <sz val="11"/>
        <rFont val="Arial"/>
        <family val="2"/>
        <charset val="1"/>
      </rPr>
      <t>A filter whose PDR exceeds the PDR</t>
    </r>
    <r>
      <rPr>
        <vertAlign val="subscript"/>
        <sz val="11"/>
        <rFont val="Arial"/>
        <family val="2"/>
        <charset val="1"/>
      </rPr>
      <t>Max</t>
    </r>
    <r>
      <rPr>
        <sz val="11"/>
        <rFont val="Arial"/>
        <family val="2"/>
        <charset val="1"/>
      </rPr>
      <t xml:space="preserve"> must be taken off-line, repaired and re-tested.</t>
    </r>
  </si>
  <si>
    <r>
      <rPr>
        <sz val="11"/>
        <rFont val="Arial"/>
        <family val="2"/>
        <charset val="1"/>
      </rPr>
      <t>(PDR</t>
    </r>
    <r>
      <rPr>
        <vertAlign val="subscript"/>
        <sz val="11"/>
        <rFont val="Arial"/>
        <family val="2"/>
        <charset val="1"/>
      </rPr>
      <t>Max</t>
    </r>
    <r>
      <rPr>
        <sz val="11"/>
        <rFont val="Arial"/>
        <family val="2"/>
        <charset val="1"/>
      </rPr>
      <t xml:space="preserve"> is an Upper Control Limit (UCL) based on the DIT Pressure Decay Rate)</t>
    </r>
  </si>
  <si>
    <t>DIT Daily:</t>
  </si>
  <si>
    <r>
      <rPr>
        <sz val="11"/>
        <rFont val="Arial"/>
        <family val="2"/>
        <charset val="1"/>
      </rPr>
      <t xml:space="preserve">Enter "Y" if </t>
    </r>
    <r>
      <rPr>
        <u/>
        <sz val="11"/>
        <rFont val="Arial"/>
        <family val="2"/>
        <charset val="1"/>
      </rPr>
      <t>ALL</t>
    </r>
    <r>
      <rPr>
        <sz val="11"/>
        <rFont val="Arial"/>
        <family val="2"/>
        <charset val="1"/>
      </rPr>
      <t xml:space="preserve"> filters operating in a given day were subjected to a DIT.  </t>
    </r>
  </si>
  <si>
    <r>
      <rPr>
        <sz val="11"/>
        <rFont val="Arial"/>
        <family val="2"/>
        <charset val="1"/>
      </rPr>
      <t xml:space="preserve">Enter "N" if </t>
    </r>
    <r>
      <rPr>
        <u/>
        <sz val="11"/>
        <rFont val="Arial"/>
        <family val="2"/>
        <charset val="1"/>
      </rPr>
      <t>ANY</t>
    </r>
    <r>
      <rPr>
        <sz val="11"/>
        <rFont val="Arial"/>
        <family val="2"/>
        <charset val="1"/>
      </rPr>
      <t xml:space="preserve"> operating filter did not have a DIT.</t>
    </r>
  </si>
  <si>
    <r>
      <rPr>
        <sz val="11"/>
        <rFont val="Arial"/>
        <family val="2"/>
        <charset val="1"/>
      </rPr>
      <t xml:space="preserve">Enter "Off" if </t>
    </r>
    <r>
      <rPr>
        <u/>
        <sz val="11"/>
        <rFont val="Arial"/>
        <family val="2"/>
        <charset val="1"/>
      </rPr>
      <t>ALL</t>
    </r>
    <r>
      <rPr>
        <sz val="11"/>
        <rFont val="Arial"/>
        <family val="2"/>
        <charset val="1"/>
      </rPr>
      <t xml:space="preserve"> filters were off-line for the day.</t>
    </r>
  </si>
  <si>
    <t>Each filter producing water for human consumption in a given day must undergo a DIT</t>
  </si>
  <si>
    <t>Highest IFE [NTU]: Must be continuously monitored.</t>
  </si>
  <si>
    <t>If ever exceeds 0.15 NTU for &gt; 15 minutes: Run a DIT, &amp; complete Turbidity Triggered DIT form</t>
  </si>
  <si>
    <t xml:space="preserve">Highest CFE [NTU]: </t>
  </si>
  <si>
    <t>Data is collected for optimization purposes. Not for compliance.</t>
  </si>
  <si>
    <t>Revised 7/31/2023</t>
  </si>
  <si>
    <t>Turbidity-Triggered Direct Integrity Test (DIT) Reporting Form</t>
  </si>
  <si>
    <t>OHA - Drinking Water Services</t>
  </si>
  <si>
    <r>
      <rPr>
        <b/>
        <sz val="14"/>
        <color rgb="FF0070C0"/>
        <rFont val="Arial"/>
        <family val="2"/>
        <charset val="1"/>
      </rPr>
      <t xml:space="preserve">To be used when IFE exceeds 0.15 NTU, and submitted to OHA-DWS </t>
    </r>
    <r>
      <rPr>
        <b/>
        <vertAlign val="superscript"/>
        <sz val="16"/>
        <color rgb="FF0070C0"/>
        <rFont val="Arial"/>
        <family val="2"/>
        <charset val="1"/>
      </rPr>
      <t>♠</t>
    </r>
  </si>
  <si>
    <t>Water System Name:</t>
  </si>
  <si>
    <t>Water System ID:</t>
  </si>
  <si>
    <t>Treatment Plant ID: WTP-</t>
  </si>
  <si>
    <r>
      <rPr>
        <sz val="12"/>
        <rFont val="Arial"/>
        <family val="2"/>
        <charset val="1"/>
      </rPr>
      <t>PDR</t>
    </r>
    <r>
      <rPr>
        <vertAlign val="subscript"/>
        <sz val="12"/>
        <rFont val="Arial"/>
        <family val="2"/>
        <charset val="1"/>
      </rPr>
      <t>Max</t>
    </r>
    <r>
      <rPr>
        <sz val="12"/>
        <rFont val="Arial"/>
        <family val="2"/>
        <charset val="1"/>
      </rPr>
      <t xml:space="preserve"> = </t>
    </r>
  </si>
  <si>
    <t>maximum allowed pressure decay rate for a passing DIT</t>
  </si>
  <si>
    <t xml:space="preserve">LRC = </t>
  </si>
  <si>
    <r>
      <rPr>
        <sz val="12"/>
        <rFont val="Arial"/>
        <family val="2"/>
        <charset val="1"/>
      </rPr>
      <t>Log Removal Credit granted for filtration,  LRV</t>
    </r>
    <r>
      <rPr>
        <vertAlign val="subscript"/>
        <sz val="12"/>
        <rFont val="Arial"/>
        <family val="2"/>
        <charset val="1"/>
      </rPr>
      <t>ambient</t>
    </r>
    <r>
      <rPr>
        <sz val="12"/>
        <rFont val="Arial"/>
        <family val="2"/>
        <charset val="1"/>
      </rPr>
      <t xml:space="preserve"> must be </t>
    </r>
    <r>
      <rPr>
        <u/>
        <sz val="12"/>
        <rFont val="Arial"/>
        <family val="2"/>
        <charset val="1"/>
      </rPr>
      <t>&gt;</t>
    </r>
    <r>
      <rPr>
        <sz val="12"/>
        <rFont val="Arial"/>
        <family val="2"/>
        <charset val="1"/>
      </rPr>
      <t xml:space="preserve"> LRC.</t>
    </r>
  </si>
  <si>
    <t>Month - Year:</t>
  </si>
  <si>
    <t>Date/Time and membrane unit(s) affected</t>
  </si>
  <si>
    <r>
      <rPr>
        <sz val="14"/>
        <rFont val="Arial"/>
        <family val="2"/>
        <charset val="1"/>
      </rPr>
      <t>Pressure Decay Rate (PDR) [</t>
    </r>
    <r>
      <rPr>
        <vertAlign val="superscript"/>
        <sz val="14"/>
        <rFont val="Arial"/>
        <family val="2"/>
        <charset val="1"/>
      </rPr>
      <t>psi</t>
    </r>
    <r>
      <rPr>
        <sz val="14"/>
        <rFont val="Arial"/>
        <family val="2"/>
        <charset val="1"/>
      </rPr>
      <t>/</t>
    </r>
    <r>
      <rPr>
        <vertAlign val="subscript"/>
        <sz val="14"/>
        <rFont val="Arial"/>
        <family val="2"/>
        <charset val="1"/>
      </rPr>
      <t>min</t>
    </r>
    <r>
      <rPr>
        <sz val="14"/>
        <rFont val="Arial"/>
        <family val="2"/>
        <charset val="1"/>
      </rPr>
      <t>]:</t>
    </r>
  </si>
  <si>
    <t>LRC:</t>
  </si>
  <si>
    <t>Date/Time</t>
  </si>
  <si>
    <t>Membrane
unit/skid/cell
ID#</t>
  </si>
  <si>
    <t>Turbidity level
&gt; 0.15 NTU resulting in DIT
[NTU]</t>
  </si>
  <si>
    <t>Corrective action</t>
  </si>
  <si>
    <r>
      <rPr>
        <sz val="16"/>
        <rFont val="Arial"/>
        <family val="2"/>
        <charset val="1"/>
      </rPr>
      <t>DIT Re-test
Results
[</t>
    </r>
    <r>
      <rPr>
        <vertAlign val="superscript"/>
        <sz val="16"/>
        <rFont val="Arial"/>
        <family val="2"/>
        <charset val="1"/>
      </rPr>
      <t>psi</t>
    </r>
    <r>
      <rPr>
        <sz val="16"/>
        <rFont val="Arial"/>
        <family val="2"/>
        <charset val="1"/>
      </rPr>
      <t>/</t>
    </r>
    <r>
      <rPr>
        <vertAlign val="subscript"/>
        <sz val="16"/>
        <rFont val="Arial"/>
        <family val="2"/>
        <charset val="1"/>
      </rPr>
      <t>min</t>
    </r>
    <r>
      <rPr>
        <sz val="16"/>
        <rFont val="Arial"/>
        <family val="2"/>
        <charset val="1"/>
      </rPr>
      <t>]</t>
    </r>
  </si>
  <si>
    <t>Return-to-service
turbidity
[NTU]</t>
  </si>
  <si>
    <r>
      <rPr>
        <sz val="12"/>
        <rFont val="Arial"/>
        <family val="2"/>
        <charset val="1"/>
      </rPr>
      <t>Return-to-service
LRV</t>
    </r>
    <r>
      <rPr>
        <vertAlign val="subscript"/>
        <sz val="12"/>
        <rFont val="Arial"/>
        <family val="2"/>
        <charset val="1"/>
      </rPr>
      <t xml:space="preserve">ambient
</t>
    </r>
    <r>
      <rPr>
        <sz val="12"/>
        <rFont val="Arial"/>
        <family val="2"/>
        <charset val="1"/>
      </rPr>
      <t>[log]</t>
    </r>
  </si>
  <si>
    <t>Monthly Summary</t>
  </si>
  <si>
    <r>
      <rPr>
        <sz val="14"/>
        <rFont val="Arial"/>
        <family val="2"/>
        <charset val="1"/>
      </rPr>
      <t xml:space="preserve">All return to service turbidity readings ≤ 0.15 NTU?  (Enter Yes or No)  </t>
    </r>
    <r>
      <rPr>
        <sz val="14"/>
        <rFont val="Wingdings 3"/>
        <family val="1"/>
        <charset val="2"/>
      </rPr>
      <t>a</t>
    </r>
  </si>
  <si>
    <r>
      <rPr>
        <sz val="14"/>
        <rFont val="Arial"/>
        <family val="2"/>
        <charset val="1"/>
      </rPr>
      <t xml:space="preserve">All membrane units removed from service until a DIT passes?  (Enter Yes or No)  </t>
    </r>
    <r>
      <rPr>
        <sz val="14"/>
        <rFont val="Wingdings 3"/>
        <family val="1"/>
        <charset val="2"/>
      </rPr>
      <t>a</t>
    </r>
  </si>
  <si>
    <r>
      <rPr>
        <sz val="14"/>
        <rFont val="Arial"/>
        <family val="2"/>
        <charset val="1"/>
      </rPr>
      <t>All return to service LRV</t>
    </r>
    <r>
      <rPr>
        <vertAlign val="subscript"/>
        <sz val="14"/>
        <rFont val="Arial"/>
        <family val="2"/>
        <charset val="1"/>
      </rPr>
      <t>ambient</t>
    </r>
    <r>
      <rPr>
        <sz val="14"/>
        <rFont val="Arial"/>
        <family val="2"/>
        <charset val="1"/>
      </rPr>
      <t xml:space="preserve"> </t>
    </r>
    <r>
      <rPr>
        <u/>
        <sz val="14"/>
        <rFont val="Arial"/>
        <family val="2"/>
        <charset val="1"/>
      </rPr>
      <t>&gt;</t>
    </r>
    <r>
      <rPr>
        <sz val="14"/>
        <rFont val="Arial"/>
        <family val="2"/>
        <charset val="1"/>
      </rPr>
      <t xml:space="preserve"> LRC?  (Enter Yes or No)  </t>
    </r>
    <r>
      <rPr>
        <sz val="14"/>
        <rFont val="Wingdings 3"/>
        <family val="1"/>
        <charset val="2"/>
      </rPr>
      <t>a</t>
    </r>
  </si>
  <si>
    <t>Name:</t>
  </si>
  <si>
    <t>     </t>
  </si>
  <si>
    <t>Signature:</t>
  </si>
  <si>
    <t>Date:</t>
  </si>
  <si>
    <t>Phone #:</t>
  </si>
  <si>
    <t>WT Cert #:</t>
  </si>
  <si>
    <r>
      <rPr>
        <b/>
        <sz val="14"/>
        <color rgb="FF0070C0"/>
        <rFont val="Arial"/>
        <family val="2"/>
        <charset val="1"/>
      </rPr>
      <t>♠</t>
    </r>
    <r>
      <rPr>
        <b/>
        <sz val="14"/>
        <color rgb="FF7030A0"/>
        <rFont val="Arial"/>
        <family val="2"/>
        <charset val="1"/>
      </rPr>
      <t xml:space="preserve">  </t>
    </r>
    <r>
      <rPr>
        <sz val="14"/>
        <rFont val="Arial"/>
        <family val="2"/>
        <charset val="1"/>
      </rPr>
      <t>OAR 333-061-0036(5)(d)(C)(iv) states that if indirect integrity monitoring includes turbidity and the filtrate turbidity readings are above 0.15 NTU for a period greater than 15 minutes (i.e., two consecutive 15-minute readings above 0.15 NTU), direct integrity testing in accordance with subparagraphs (5)(d)(B)(i) through (v) of this rule must immediately be performed on the associated membrane unit.</t>
    </r>
  </si>
  <si>
    <t xml:space="preserve">Return by 10th of following month by email, fax, or mail to: </t>
  </si>
  <si>
    <t>dwp.dmce@odhsoha.oregon.gov; 971-673-0458; or Drinking Water Services, PO Box 14350, Portland, OR  97293-0350</t>
  </si>
  <si>
    <t>Revised 2/17/2023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</si>
</sst>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mmm\-yyyy"/>
    <numFmt numFmtId="165" formatCode="0.0"/>
    <numFmt numFmtId="166" formatCode="0.000"/>
    <numFmt numFmtId="167" formatCode="&quot;Y,N,OFF&quot;"/>
    <numFmt numFmtId="168" formatCode="_(* #,##0.00_);_(* \(#,##0.00\);_(* \-??_);_(@_)"/>
    <numFmt numFmtId="169" formatCode="_(* #,##0_);_(* \(#,##0\);_(* \-??_);_(@_)"/>
    <numFmt numFmtId="170" formatCode="h:mm;@"/>
    <numFmt numFmtId="171" formatCode="[&lt;=9999999]###\-####;\(###&quot;) &quot;###\-####"/>
    <numFmt numFmtId="172" formatCode="[$-409]m/d/yy\ h:mm\ AM/PM;@"/>
  </numFmts>
  <fonts count="61" x14ac:knownFonts="1">
    <font>
      <sz val="10"/>
      <name val="Arial"/>
      <charset val="1"/>
    </font>
    <font>
      <sz val="14"/>
      <name val="Arial"/>
      <family val="2"/>
      <charset val="1"/>
    </font>
    <font>
      <b/>
      <u/>
      <sz val="13"/>
      <color rgb="FF0070C0"/>
      <name val="Arial"/>
      <family val="2"/>
      <charset val="1"/>
    </font>
    <font>
      <b/>
      <sz val="13"/>
      <color rgb="FF0070C0"/>
      <name val="Arial"/>
      <family val="2"/>
      <charset val="1"/>
    </font>
    <font>
      <b/>
      <sz val="13.5"/>
      <color rgb="FF0070C0"/>
      <name val="Arial"/>
      <family val="2"/>
      <charset val="1"/>
    </font>
    <font>
      <sz val="11"/>
      <name val="Arial"/>
      <family val="2"/>
      <charset val="1"/>
    </font>
    <font>
      <b/>
      <sz val="12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u/>
      <sz val="10"/>
      <name val="Arial"/>
      <family val="2"/>
      <charset val="1"/>
    </font>
    <font>
      <i/>
      <sz val="8"/>
      <name val="Arial"/>
      <family val="2"/>
      <charset val="1"/>
    </font>
    <font>
      <u/>
      <sz val="10"/>
      <color rgb="FF0000FF"/>
      <name val="Arial"/>
      <family val="2"/>
      <charset val="1"/>
    </font>
    <font>
      <i/>
      <sz val="10"/>
      <name val="Arial"/>
      <family val="2"/>
      <charset val="1"/>
    </font>
    <font>
      <b/>
      <i/>
      <sz val="10"/>
      <name val="Arial"/>
      <family val="2"/>
      <charset val="1"/>
    </font>
    <font>
      <i/>
      <sz val="10"/>
      <name val="Wingdings 3"/>
      <family val="1"/>
      <charset val="2"/>
    </font>
    <font>
      <b/>
      <vertAlign val="subscript"/>
      <sz val="10"/>
      <name val="Arial"/>
      <family val="2"/>
      <charset val="1"/>
    </font>
    <font>
      <b/>
      <vertAlign val="superscript"/>
      <sz val="10"/>
      <name val="Arial"/>
      <family val="2"/>
      <charset val="1"/>
    </font>
    <font>
      <b/>
      <vertAlign val="superscript"/>
      <sz val="11"/>
      <name val="Arial"/>
      <family val="2"/>
      <charset val="1"/>
    </font>
    <font>
      <vertAlign val="superscript"/>
      <sz val="11"/>
      <name val="Arial"/>
      <family val="2"/>
      <charset val="1"/>
    </font>
    <font>
      <vertAlign val="subscript"/>
      <sz val="11"/>
      <name val="Arial"/>
      <family val="2"/>
      <charset val="1"/>
    </font>
    <font>
      <sz val="12"/>
      <name val="Arial"/>
      <family val="2"/>
      <charset val="1"/>
    </font>
    <font>
      <sz val="8"/>
      <name val="Arial"/>
      <family val="2"/>
      <charset val="1"/>
    </font>
    <font>
      <vertAlign val="subscript"/>
      <sz val="8"/>
      <name val="Arial"/>
      <family val="2"/>
      <charset val="1"/>
    </font>
    <font>
      <b/>
      <sz val="11"/>
      <name val="Arial"/>
      <family val="2"/>
      <charset val="1"/>
    </font>
    <font>
      <u/>
      <sz val="11"/>
      <name val="Arial"/>
      <family val="2"/>
      <charset val="1"/>
    </font>
    <font>
      <b/>
      <sz val="9"/>
      <name val="Arial"/>
      <family val="2"/>
      <charset val="1"/>
    </font>
    <font>
      <sz val="10"/>
      <name val="Wingdings 3"/>
      <family val="1"/>
      <charset val="2"/>
    </font>
    <font>
      <sz val="9"/>
      <name val="Arial"/>
      <family val="2"/>
      <charset val="1"/>
    </font>
    <font>
      <vertAlign val="subscript"/>
      <sz val="9"/>
      <name val="Arial"/>
      <family val="2"/>
      <charset val="1"/>
    </font>
    <font>
      <vertAlign val="superscript"/>
      <sz val="9"/>
      <name val="Arial"/>
      <family val="2"/>
      <charset val="1"/>
    </font>
    <font>
      <vertAlign val="superscript"/>
      <sz val="10"/>
      <name val="Arial"/>
      <family val="2"/>
      <charset val="1"/>
    </font>
    <font>
      <vertAlign val="superscript"/>
      <sz val="12"/>
      <name val="Arial"/>
      <family val="2"/>
      <charset val="1"/>
    </font>
    <font>
      <vertAlign val="subscript"/>
      <sz val="12"/>
      <name val="Arial"/>
      <family val="2"/>
      <charset val="1"/>
    </font>
    <font>
      <b/>
      <vertAlign val="superscript"/>
      <sz val="12"/>
      <name val="Arial"/>
      <family val="2"/>
      <charset val="1"/>
    </font>
    <font>
      <b/>
      <u/>
      <sz val="14"/>
      <name val="Arial"/>
      <family val="2"/>
      <charset val="1"/>
    </font>
    <font>
      <b/>
      <i/>
      <u/>
      <sz val="12"/>
      <name val="Arial"/>
      <family val="2"/>
      <charset val="1"/>
    </font>
    <font>
      <b/>
      <i/>
      <sz val="11"/>
      <name val="Arial"/>
      <family val="2"/>
      <charset val="1"/>
    </font>
    <font>
      <b/>
      <sz val="11"/>
      <name val="Symbol"/>
      <family val="1"/>
      <charset val="2"/>
    </font>
    <font>
      <b/>
      <vertAlign val="subscript"/>
      <sz val="11"/>
      <name val="Arial"/>
      <family val="2"/>
      <charset val="1"/>
    </font>
    <font>
      <b/>
      <u/>
      <sz val="11"/>
      <name val="Arial"/>
      <family val="2"/>
      <charset val="1"/>
    </font>
    <font>
      <b/>
      <sz val="10"/>
      <color rgb="FF7030A0"/>
      <name val="Arial"/>
      <family val="2"/>
      <charset val="1"/>
    </font>
    <font>
      <i/>
      <sz val="11"/>
      <name val="Arial"/>
      <family val="2"/>
      <charset val="1"/>
    </font>
    <font>
      <sz val="10"/>
      <color rgb="FF7030A0"/>
      <name val="Arial"/>
      <family val="2"/>
      <charset val="1"/>
    </font>
    <font>
      <strike/>
      <sz val="10"/>
      <name val="Arial"/>
      <family val="2"/>
      <charset val="1"/>
    </font>
    <font>
      <i/>
      <sz val="10"/>
      <color rgb="FFFF0000"/>
      <name val="Arial"/>
      <family val="2"/>
      <charset val="1"/>
    </font>
    <font>
      <b/>
      <sz val="14"/>
      <color rgb="FF0070C0"/>
      <name val="Arial"/>
      <family val="2"/>
      <charset val="1"/>
    </font>
    <font>
      <b/>
      <vertAlign val="superscript"/>
      <sz val="16"/>
      <color rgb="FF0070C0"/>
      <name val="Arial"/>
      <family val="2"/>
      <charset val="1"/>
    </font>
    <font>
      <u/>
      <sz val="12"/>
      <color rgb="FF0000FF"/>
      <name val="Arial"/>
      <family val="2"/>
      <charset val="1"/>
    </font>
    <font>
      <u/>
      <sz val="12"/>
      <name val="Arial"/>
      <family val="2"/>
      <charset val="1"/>
    </font>
    <font>
      <vertAlign val="superscript"/>
      <sz val="14"/>
      <name val="Arial"/>
      <family val="2"/>
      <charset val="1"/>
    </font>
    <font>
      <vertAlign val="subscript"/>
      <sz val="14"/>
      <name val="Arial"/>
      <family val="2"/>
      <charset val="1"/>
    </font>
    <font>
      <b/>
      <sz val="18"/>
      <name val="Arial"/>
      <family val="2"/>
      <charset val="1"/>
    </font>
    <font>
      <sz val="16"/>
      <name val="Arial"/>
      <family val="2"/>
      <charset val="1"/>
    </font>
    <font>
      <vertAlign val="superscript"/>
      <sz val="16"/>
      <name val="Arial"/>
      <family val="2"/>
      <charset val="1"/>
    </font>
    <font>
      <vertAlign val="subscript"/>
      <sz val="16"/>
      <name val="Arial"/>
      <family val="2"/>
      <charset val="1"/>
    </font>
    <font>
      <b/>
      <sz val="16"/>
      <name val="Arial"/>
      <family val="2"/>
      <charset val="1"/>
    </font>
    <font>
      <sz val="14"/>
      <name val="Wingdings 3"/>
      <family val="1"/>
      <charset val="2"/>
    </font>
    <font>
      <u/>
      <sz val="14"/>
      <name val="Arial"/>
      <family val="2"/>
      <charset val="1"/>
    </font>
    <font>
      <b/>
      <sz val="14"/>
      <name val="Arial"/>
      <family val="2"/>
      <charset val="1"/>
    </font>
    <font>
      <b/>
      <sz val="14"/>
      <color rgb="FF7030A0"/>
      <name val="Arial"/>
      <family val="2"/>
      <charset val="1"/>
    </font>
    <font>
      <sz val="10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6EFCE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8" fontId="60" fillId="0" borderId="0" applyBorder="0" applyProtection="0"/>
    <xf numFmtId="0" fontId="11" fillId="0" borderId="0" applyBorder="0" applyProtection="0"/>
    <xf numFmtId="0" fontId="1" fillId="0" borderId="0"/>
    <xf numFmtId="0" fontId="1" fillId="0" borderId="0"/>
  </cellStyleXfs>
  <cellXfs count="200">
    <xf numFmtId="0" fontId="0" fillId="0" borderId="0" xfId="0"/>
    <xf numFmtId="0" fontId="0" fillId="0" borderId="0" xfId="0" applyAlignment="1" applyProtection="1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/>
    </xf>
    <xf numFmtId="0" fontId="6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6" fillId="0" borderId="0" xfId="0" applyFont="1" applyAlignment="1" applyProtection="1">
      <alignment wrapText="1"/>
      <protection locked="0"/>
    </xf>
    <xf numFmtId="164" fontId="6" fillId="0" borderId="1" xfId="0" applyNumberFormat="1" applyFont="1" applyBorder="1" applyAlignment="1" applyProtection="1">
      <alignment horizontal="left"/>
      <protection locked="0"/>
    </xf>
    <xf numFmtId="49" fontId="6" fillId="0" borderId="1" xfId="0" applyNumberFormat="1" applyFont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right"/>
    </xf>
    <xf numFmtId="0" fontId="6" fillId="0" borderId="2" xfId="0" applyFont="1" applyBorder="1" applyAlignment="1" applyProtection="1">
      <alignment horizontal="left"/>
      <protection locked="0"/>
    </xf>
    <xf numFmtId="165" fontId="10" fillId="0" borderId="0" xfId="0" applyNumberFormat="1" applyFont="1" applyAlignment="1" applyProtection="1">
      <alignment horizontal="left" vertical="center"/>
    </xf>
    <xf numFmtId="0" fontId="11" fillId="0" borderId="0" xfId="2" applyBorder="1" applyAlignment="1" applyProtection="1">
      <alignment horizontal="left"/>
    </xf>
    <xf numFmtId="0" fontId="8" fillId="0" borderId="0" xfId="0" applyFont="1" applyAlignment="1" applyProtection="1"/>
    <xf numFmtId="0" fontId="12" fillId="0" borderId="0" xfId="0" applyFont="1" applyAlignment="1" applyProtection="1">
      <alignment horizontal="right" indent="1"/>
    </xf>
    <xf numFmtId="0" fontId="13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right" vertical="center"/>
    </xf>
    <xf numFmtId="0" fontId="8" fillId="2" borderId="4" xfId="0" applyFont="1" applyFill="1" applyBorder="1" applyAlignment="1" applyProtection="1">
      <alignment horizontal="center" vertical="center"/>
    </xf>
    <xf numFmtId="165" fontId="12" fillId="0" borderId="6" xfId="0" applyNumberFormat="1" applyFont="1" applyBorder="1" applyAlignment="1" applyProtection="1">
      <alignment horizontal="right" vertical="center"/>
    </xf>
    <xf numFmtId="166" fontId="8" fillId="2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/>
    </xf>
    <xf numFmtId="166" fontId="5" fillId="0" borderId="4" xfId="0" applyNumberFormat="1" applyFont="1" applyBorder="1" applyAlignment="1" applyProtection="1">
      <alignment horizontal="center"/>
      <protection locked="0"/>
    </xf>
    <xf numFmtId="0" fontId="20" fillId="0" borderId="4" xfId="0" applyFont="1" applyBorder="1" applyAlignment="1" applyProtection="1">
      <alignment horizontal="center"/>
      <protection locked="0"/>
    </xf>
    <xf numFmtId="2" fontId="5" fillId="0" borderId="9" xfId="0" applyNumberFormat="1" applyFont="1" applyBorder="1" applyAlignment="1" applyProtection="1">
      <alignment horizontal="center"/>
      <protection locked="0"/>
    </xf>
    <xf numFmtId="167" fontId="5" fillId="0" borderId="4" xfId="0" applyNumberFormat="1" applyFont="1" applyBorder="1" applyAlignment="1" applyProtection="1">
      <alignment horizontal="center" wrapText="1"/>
      <protection locked="0"/>
    </xf>
    <xf numFmtId="2" fontId="5" fillId="0" borderId="4" xfId="0" applyNumberFormat="1" applyFont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23" fillId="0" borderId="13" xfId="0" applyFont="1" applyBorder="1" applyAlignment="1" applyProtection="1">
      <alignment horizontal="center" vertical="center"/>
    </xf>
    <xf numFmtId="0" fontId="23" fillId="0" borderId="15" xfId="0" applyFont="1" applyBorder="1" applyAlignment="1" applyProtection="1"/>
    <xf numFmtId="0" fontId="23" fillId="0" borderId="16" xfId="0" applyFont="1" applyBorder="1" applyAlignment="1" applyProtection="1"/>
    <xf numFmtId="0" fontId="23" fillId="0" borderId="16" xfId="0" applyFont="1" applyBorder="1" applyAlignment="1" applyProtection="1">
      <alignment horizontal="right"/>
    </xf>
    <xf numFmtId="0" fontId="23" fillId="0" borderId="16" xfId="0" applyFont="1" applyBorder="1" applyAlignment="1" applyProtection="1">
      <alignment horizontal="right" vertical="center"/>
    </xf>
    <xf numFmtId="0" fontId="20" fillId="0" borderId="16" xfId="0" applyFont="1" applyBorder="1" applyAlignment="1" applyProtection="1">
      <alignment vertical="center"/>
      <protection locked="0"/>
    </xf>
    <xf numFmtId="0" fontId="20" fillId="0" borderId="17" xfId="0" applyFont="1" applyBorder="1" applyAlignment="1" applyProtection="1">
      <alignment vertical="center"/>
    </xf>
    <xf numFmtId="0" fontId="23" fillId="0" borderId="18" xfId="0" applyFont="1" applyBorder="1" applyAlignment="1" applyProtection="1"/>
    <xf numFmtId="0" fontId="23" fillId="0" borderId="0" xfId="0" applyFont="1" applyAlignment="1" applyProtection="1"/>
    <xf numFmtId="0" fontId="23" fillId="0" borderId="0" xfId="0" applyFont="1" applyAlignment="1" applyProtection="1">
      <alignment horizontal="right"/>
    </xf>
    <xf numFmtId="14" fontId="23" fillId="0" borderId="0" xfId="0" applyNumberFormat="1" applyFont="1" applyAlignment="1" applyProtection="1">
      <alignment horizontal="right"/>
      <protection locked="0"/>
    </xf>
    <xf numFmtId="0" fontId="0" fillId="0" borderId="19" xfId="0" applyBorder="1" applyAlignment="1" applyProtection="1"/>
    <xf numFmtId="0" fontId="23" fillId="0" borderId="0" xfId="0" applyFont="1" applyAlignment="1" applyProtection="1">
      <alignment horizontal="right" wrapText="1"/>
    </xf>
    <xf numFmtId="0" fontId="23" fillId="0" borderId="0" xfId="0" applyFont="1" applyAlignment="1" applyProtection="1">
      <alignment horizontal="right"/>
      <protection locked="0"/>
    </xf>
    <xf numFmtId="0" fontId="5" fillId="0" borderId="20" xfId="0" applyFont="1" applyBorder="1" applyAlignment="1" applyProtection="1"/>
    <xf numFmtId="0" fontId="21" fillId="0" borderId="21" xfId="0" applyFont="1" applyBorder="1" applyAlignment="1" applyProtection="1"/>
    <xf numFmtId="0" fontId="0" fillId="0" borderId="22" xfId="0" applyBorder="1" applyAlignment="1" applyProtection="1"/>
    <xf numFmtId="0" fontId="8" fillId="0" borderId="15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164" fontId="6" fillId="0" borderId="0" xfId="0" applyNumberFormat="1" applyFont="1" applyAlignment="1" applyProtection="1">
      <alignment horizontal="left"/>
    </xf>
    <xf numFmtId="164" fontId="20" fillId="0" borderId="0" xfId="0" applyNumberFormat="1" applyFont="1" applyAlignment="1" applyProtection="1">
      <alignment horizontal="left"/>
    </xf>
    <xf numFmtId="0" fontId="8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25" fillId="0" borderId="0" xfId="0" applyFont="1" applyAlignment="1" applyProtection="1">
      <alignment horizontal="center" vertical="center" wrapText="1"/>
    </xf>
    <xf numFmtId="165" fontId="6" fillId="2" borderId="4" xfId="0" applyNumberFormat="1" applyFont="1" applyFill="1" applyBorder="1" applyAlignment="1" applyProtection="1">
      <alignment horizontal="center" vertical="center"/>
      <protection locked="0"/>
    </xf>
    <xf numFmtId="165" fontId="8" fillId="0" borderId="0" xfId="0" applyNumberFormat="1" applyFont="1" applyAlignment="1" applyProtection="1">
      <alignment horizontal="center"/>
    </xf>
    <xf numFmtId="0" fontId="23" fillId="0" borderId="0" xfId="0" applyFont="1" applyAlignment="1" applyProtection="1">
      <alignment horizontal="right" vertical="center"/>
    </xf>
    <xf numFmtId="0" fontId="7" fillId="0" borderId="4" xfId="0" applyFont="1" applyBorder="1" applyAlignment="1" applyProtection="1">
      <alignment horizontal="center" vertical="center"/>
    </xf>
    <xf numFmtId="0" fontId="27" fillId="0" borderId="4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/>
      <protection locked="0"/>
    </xf>
    <xf numFmtId="165" fontId="5" fillId="0" borderId="4" xfId="0" applyNumberFormat="1" applyFont="1" applyBorder="1" applyAlignment="1" applyProtection="1">
      <alignment horizontal="center"/>
    </xf>
    <xf numFmtId="165" fontId="5" fillId="0" borderId="4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</xf>
    <xf numFmtId="169" fontId="5" fillId="0" borderId="4" xfId="1" applyNumberFormat="1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</xf>
    <xf numFmtId="166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65" fontId="5" fillId="0" borderId="0" xfId="0" applyNumberFormat="1" applyFont="1" applyAlignment="1" applyProtection="1">
      <alignment horizontal="center"/>
    </xf>
    <xf numFmtId="165" fontId="5" fillId="0" borderId="0" xfId="0" applyNumberFormat="1" applyFont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169" fontId="5" fillId="4" borderId="0" xfId="1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shrinkToFit="1"/>
      <protection locked="0"/>
    </xf>
    <xf numFmtId="0" fontId="0" fillId="0" borderId="0" xfId="0" applyAlignment="1" applyProtection="1">
      <alignment shrinkToFit="1"/>
    </xf>
    <xf numFmtId="170" fontId="31" fillId="0" borderId="0" xfId="0" applyNumberFormat="1" applyFont="1" applyAlignment="1" applyProtection="1">
      <alignment horizontal="left"/>
    </xf>
    <xf numFmtId="1" fontId="5" fillId="0" borderId="0" xfId="0" applyNumberFormat="1" applyFont="1" applyAlignment="1" applyProtection="1">
      <alignment horizontal="center"/>
    </xf>
    <xf numFmtId="2" fontId="5" fillId="0" borderId="0" xfId="0" applyNumberFormat="1" applyFont="1" applyAlignment="1" applyProtection="1">
      <alignment horizontal="center"/>
    </xf>
    <xf numFmtId="0" fontId="24" fillId="0" borderId="0" xfId="0" applyFont="1" applyAlignment="1" applyProtection="1"/>
    <xf numFmtId="170" fontId="6" fillId="0" borderId="0" xfId="0" applyNumberFormat="1" applyFont="1" applyAlignment="1" applyProtection="1">
      <alignment horizontal="left"/>
    </xf>
    <xf numFmtId="170" fontId="20" fillId="0" borderId="0" xfId="0" applyNumberFormat="1" applyFont="1" applyAlignment="1" applyProtection="1">
      <alignment horizontal="left" indent="1"/>
    </xf>
    <xf numFmtId="0" fontId="20" fillId="0" borderId="0" xfId="0" applyFont="1" applyAlignment="1" applyProtection="1">
      <alignment horizontal="left" indent="1"/>
    </xf>
    <xf numFmtId="0" fontId="11" fillId="0" borderId="0" xfId="2" applyFont="1" applyBorder="1" applyAlignment="1" applyProtection="1"/>
    <xf numFmtId="0" fontId="7" fillId="0" borderId="0" xfId="0" applyFont="1" applyAlignment="1" applyProtection="1"/>
    <xf numFmtId="0" fontId="34" fillId="0" borderId="0" xfId="0" applyFont="1" applyAlignment="1" applyProtection="1"/>
    <xf numFmtId="0" fontId="35" fillId="0" borderId="0" xfId="0" applyFont="1" applyAlignment="1" applyProtection="1"/>
    <xf numFmtId="0" fontId="36" fillId="0" borderId="0" xfId="0" applyFont="1" applyAlignment="1" applyProtection="1">
      <alignment vertical="top" wrapText="1"/>
    </xf>
    <xf numFmtId="0" fontId="13" fillId="0" borderId="0" xfId="0" applyFont="1" applyAlignment="1" applyProtection="1"/>
    <xf numFmtId="0" fontId="23" fillId="0" borderId="0" xfId="0" applyFont="1" applyAlignment="1" applyProtection="1">
      <alignment horizontal="left" vertical="top" indent="2"/>
    </xf>
    <xf numFmtId="0" fontId="5" fillId="0" borderId="0" xfId="0" applyFont="1" applyAlignment="1" applyProtection="1">
      <alignment vertical="top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24" xfId="0" applyBorder="1" applyAlignment="1" applyProtection="1"/>
    <xf numFmtId="0" fontId="40" fillId="0" borderId="0" xfId="0" applyFont="1" applyAlignment="1" applyProtection="1"/>
    <xf numFmtId="0" fontId="23" fillId="4" borderId="0" xfId="0" applyFont="1" applyFill="1" applyAlignment="1" applyProtection="1">
      <alignment horizontal="left"/>
    </xf>
    <xf numFmtId="0" fontId="0" fillId="4" borderId="0" xfId="0" applyFill="1" applyAlignment="1" applyProtection="1"/>
    <xf numFmtId="0" fontId="5" fillId="4" borderId="0" xfId="0" applyFont="1" applyFill="1" applyAlignment="1" applyProtection="1"/>
    <xf numFmtId="0" fontId="5" fillId="4" borderId="0" xfId="0" applyFont="1" applyFill="1" applyAlignment="1" applyProtection="1">
      <alignment horizontal="left" indent="1"/>
    </xf>
    <xf numFmtId="0" fontId="42" fillId="0" borderId="0" xfId="0" applyFont="1" applyAlignment="1" applyProtection="1"/>
    <xf numFmtId="0" fontId="5" fillId="4" borderId="0" xfId="0" applyFont="1" applyFill="1" applyAlignment="1" applyProtection="1">
      <alignment horizontal="left" indent="2"/>
    </xf>
    <xf numFmtId="0" fontId="5" fillId="0" borderId="0" xfId="0" applyFont="1" applyAlignment="1" applyProtection="1"/>
    <xf numFmtId="0" fontId="23" fillId="3" borderId="0" xfId="0" applyFont="1" applyFill="1" applyAlignment="1" applyProtection="1"/>
    <xf numFmtId="0" fontId="5" fillId="3" borderId="0" xfId="0" applyFont="1" applyFill="1" applyAlignment="1" applyProtection="1"/>
    <xf numFmtId="0" fontId="0" fillId="3" borderId="0" xfId="0" applyFill="1" applyAlignment="1" applyProtection="1"/>
    <xf numFmtId="0" fontId="5" fillId="3" borderId="0" xfId="0" applyFont="1" applyFill="1" applyAlignment="1" applyProtection="1">
      <alignment horizontal="left" indent="1"/>
    </xf>
    <xf numFmtId="0" fontId="23" fillId="4" borderId="0" xfId="0" applyFont="1" applyFill="1" applyAlignment="1" applyProtection="1"/>
    <xf numFmtId="0" fontId="5" fillId="0" borderId="0" xfId="0" applyFont="1" applyAlignment="1" applyProtection="1">
      <alignment horizontal="left" indent="1"/>
    </xf>
    <xf numFmtId="0" fontId="23" fillId="0" borderId="5" xfId="0" applyFont="1" applyBorder="1" applyAlignment="1" applyProtection="1"/>
    <xf numFmtId="0" fontId="43" fillId="0" borderId="2" xfId="0" applyFont="1" applyBorder="1" applyAlignment="1" applyProtection="1"/>
    <xf numFmtId="0" fontId="44" fillId="0" borderId="0" xfId="3" applyFont="1" applyAlignment="1" applyProtection="1"/>
    <xf numFmtId="0" fontId="27" fillId="0" borderId="0" xfId="0" applyFont="1" applyAlignment="1" applyProtection="1">
      <alignment horizontal="right"/>
    </xf>
    <xf numFmtId="0" fontId="45" fillId="0" borderId="0" xfId="0" applyFont="1" applyAlignment="1" applyProtection="1">
      <alignment horizontal="left" vertical="center"/>
    </xf>
    <xf numFmtId="0" fontId="45" fillId="0" borderId="0" xfId="0" applyFont="1" applyAlignment="1" applyProtection="1">
      <alignment horizontal="right" vertical="center"/>
    </xf>
    <xf numFmtId="0" fontId="20" fillId="0" borderId="0" xfId="0" applyFont="1" applyAlignment="1" applyProtection="1">
      <alignment horizontal="right" wrapText="1"/>
    </xf>
    <xf numFmtId="171" fontId="20" fillId="0" borderId="0" xfId="0" applyNumberFormat="1" applyFont="1" applyAlignment="1" applyProtection="1">
      <alignment horizontal="right" wrapText="1"/>
    </xf>
    <xf numFmtId="0" fontId="20" fillId="0" borderId="0" xfId="0" applyFont="1" applyAlignment="1" applyProtection="1">
      <alignment horizontal="left" vertical="center" wrapText="1"/>
    </xf>
    <xf numFmtId="171" fontId="20" fillId="0" borderId="0" xfId="0" applyNumberFormat="1" applyFont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indent="2"/>
    </xf>
    <xf numFmtId="0" fontId="47" fillId="0" borderId="0" xfId="2" applyFont="1" applyBorder="1" applyAlignment="1" applyProtection="1">
      <alignment horizontal="left" indent="3"/>
    </xf>
    <xf numFmtId="0" fontId="0" fillId="0" borderId="0" xfId="0" applyAlignment="1" applyProtection="1">
      <alignment horizontal="left" indent="3"/>
    </xf>
    <xf numFmtId="0" fontId="20" fillId="0" borderId="0" xfId="0" applyFont="1" applyAlignment="1" applyProtection="1">
      <alignment horizontal="left" vertical="center" wrapText="1" indent="2"/>
    </xf>
    <xf numFmtId="0" fontId="20" fillId="0" borderId="0" xfId="0" applyFont="1" applyAlignment="1" applyProtection="1">
      <alignment horizontal="left" indent="3"/>
    </xf>
    <xf numFmtId="0" fontId="20" fillId="0" borderId="0" xfId="0" applyFont="1" applyAlignment="1" applyProtection="1"/>
    <xf numFmtId="17" fontId="6" fillId="0" borderId="2" xfId="0" applyNumberFormat="1" applyFont="1" applyBorder="1" applyAlignment="1" applyProtection="1">
      <alignment horizontal="left" indent="2"/>
    </xf>
    <xf numFmtId="0" fontId="20" fillId="0" borderId="0" xfId="0" applyFont="1" applyAlignment="1" applyProtection="1">
      <alignment horizontal="right" vertical="center" wrapText="1"/>
    </xf>
    <xf numFmtId="0" fontId="48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center" vertical="center" wrapText="1"/>
    </xf>
    <xf numFmtId="0" fontId="20" fillId="2" borderId="5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right" vertical="center"/>
    </xf>
    <xf numFmtId="2" fontId="51" fillId="2" borderId="24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right" vertical="center" wrapText="1"/>
    </xf>
    <xf numFmtId="0" fontId="52" fillId="0" borderId="4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172" fontId="20" fillId="0" borderId="4" xfId="0" applyNumberFormat="1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166" fontId="20" fillId="0" borderId="4" xfId="0" applyNumberFormat="1" applyFont="1" applyBorder="1" applyAlignment="1" applyProtection="1">
      <alignment horizontal="center" vertical="center" wrapText="1"/>
      <protection locked="0"/>
    </xf>
    <xf numFmtId="172" fontId="20" fillId="0" borderId="0" xfId="0" applyNumberFormat="1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166" fontId="20" fillId="0" borderId="0" xfId="0" applyNumberFormat="1" applyFont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right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8" fillId="0" borderId="0" xfId="0" applyFont="1" applyAlignment="1" applyProtection="1">
      <alignment horizontal="left" wrapText="1"/>
    </xf>
    <xf numFmtId="0" fontId="58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 wrapText="1"/>
    </xf>
    <xf numFmtId="0" fontId="1" fillId="0" borderId="0" xfId="0" applyFont="1" applyAlignment="1" applyProtection="1"/>
    <xf numFmtId="0" fontId="1" fillId="0" borderId="1" xfId="0" applyFont="1" applyBorder="1" applyAlignment="1" applyProtection="1"/>
    <xf numFmtId="0" fontId="58" fillId="0" borderId="0" xfId="0" applyFont="1" applyAlignment="1" applyProtection="1">
      <alignment horizontal="right" wrapText="1"/>
    </xf>
    <xf numFmtId="14" fontId="58" fillId="0" borderId="1" xfId="0" applyNumberFormat="1" applyFont="1" applyBorder="1" applyAlignment="1" applyProtection="1">
      <alignment horizontal="center"/>
      <protection locked="0"/>
    </xf>
    <xf numFmtId="171" fontId="58" fillId="0" borderId="2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/>
    <xf numFmtId="0" fontId="58" fillId="0" borderId="2" xfId="0" applyFont="1" applyBorder="1" applyAlignment="1" applyProtection="1">
      <alignment horizontal="center"/>
      <protection locked="0"/>
    </xf>
    <xf numFmtId="171" fontId="58" fillId="0" borderId="0" xfId="0" applyNumberFormat="1" applyFont="1" applyAlignment="1" applyProtection="1">
      <alignment horizontal="left"/>
      <protection locked="0"/>
    </xf>
    <xf numFmtId="0" fontId="5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/>
    <xf numFmtId="0" fontId="23" fillId="0" borderId="16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18" xfId="0" applyFont="1" applyBorder="1" applyAlignment="1" applyProtection="1"/>
    <xf numFmtId="0" fontId="23" fillId="0" borderId="0" xfId="0" applyFont="1" applyBorder="1" applyAlignment="1" applyProtection="1">
      <alignment horizontal="center" shrinkToFit="1"/>
      <protection locked="0"/>
    </xf>
    <xf numFmtId="0" fontId="5" fillId="2" borderId="11" xfId="0" applyFont="1" applyFill="1" applyBorder="1" applyAlignment="1" applyProtection="1">
      <alignment horizontal="center" vertical="center" wrapText="1"/>
    </xf>
    <xf numFmtId="0" fontId="23" fillId="0" borderId="11" xfId="0" applyFont="1" applyBorder="1" applyAlignment="1" applyProtection="1">
      <alignment horizontal="center" vertical="center" wrapText="1"/>
    </xf>
    <xf numFmtId="0" fontId="23" fillId="0" borderId="6" xfId="0" applyFont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 wrapText="1"/>
    </xf>
    <xf numFmtId="0" fontId="23" fillId="0" borderId="11" xfId="0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0" fontId="23" fillId="0" borderId="12" xfId="0" applyFont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 wrapText="1"/>
    </xf>
    <xf numFmtId="2" fontId="5" fillId="3" borderId="7" xfId="0" applyNumberFormat="1" applyFont="1" applyFill="1" applyBorder="1" applyAlignment="1" applyProtection="1">
      <alignment horizontal="center" vertical="center" wrapText="1"/>
    </xf>
    <xf numFmtId="2" fontId="5" fillId="4" borderId="4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left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/>
    </xf>
    <xf numFmtId="2" fontId="8" fillId="2" borderId="8" xfId="0" applyNumberFormat="1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shrinkToFit="1"/>
      <protection locked="0"/>
    </xf>
    <xf numFmtId="0" fontId="7" fillId="0" borderId="4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0" fontId="26" fillId="0" borderId="23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wrapText="1"/>
    </xf>
    <xf numFmtId="0" fontId="23" fillId="0" borderId="0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indent="1"/>
    </xf>
    <xf numFmtId="0" fontId="20" fillId="2" borderId="4" xfId="0" applyFont="1" applyFill="1" applyBorder="1" applyAlignment="1" applyProtection="1">
      <alignment horizontal="center" vertical="center"/>
    </xf>
    <xf numFmtId="0" fontId="45" fillId="0" borderId="0" xfId="0" applyFont="1" applyBorder="1" applyAlignment="1" applyProtection="1">
      <alignment horizontal="left" vertical="center" wrapText="1"/>
    </xf>
  </cellXfs>
  <cellStyles count="5">
    <cellStyle name="Comma" xfId="1" builtinId="3"/>
    <cellStyle name="Hyperlink" xfId="2" builtinId="8"/>
    <cellStyle name="Normal" xfId="0" builtinId="0"/>
    <cellStyle name="Normal 2" xfId="3" xr:uid="{00000000-0005-0000-0000-000006000000}"/>
    <cellStyle name="Normal 3" xfId="4" xr:uid="{00000000-0005-0000-0000-000007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rgb="FFC00000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CD5B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FFC7CE"/>
      <rgbColor rgb="FF808080"/>
      <rgbColor rgb="FF9999FF"/>
      <rgbColor rgb="FF7030A0"/>
      <rgbColor rgb="FFF2F2F2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C00000"/>
      <rgbColor rgb="FF008080"/>
      <rgbColor rgb="FF0000FF"/>
      <rgbColor rgb="FF00CCFF"/>
      <rgbColor rgb="FFCCFFFF"/>
      <rgbColor rgb="FFC6EFCE"/>
      <rgbColor rgb="FFFFEB9C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C57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wp.dmce@odhsoha.oregon.go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showGridLines="0" zoomScaleNormal="100" workbookViewId="0">
      <selection activeCell="J10" sqref="J10"/>
    </sheetView>
  </sheetViews>
  <sheetFormatPr defaultColWidth="8.4921875" defaultRowHeight="12.75" x14ac:dyDescent="0.15"/>
  <cols>
    <col min="1" max="1" width="12.26953125" style="1" customWidth="1"/>
    <col min="2" max="2" width="12.5390625" style="1" customWidth="1"/>
    <col min="4" max="4" width="21.171875" style="1" customWidth="1"/>
    <col min="5" max="5" width="13.484375" style="1" customWidth="1"/>
    <col min="6" max="6" width="5.390625" style="1" customWidth="1"/>
    <col min="7" max="7" width="20.765625" style="1" customWidth="1"/>
    <col min="8" max="8" width="7.55078125" style="1" customWidth="1"/>
    <col min="9" max="9" width="15.77734375" style="1" customWidth="1"/>
    <col min="10" max="10" width="20.765625" style="1" customWidth="1"/>
    <col min="11" max="11" width="10.515625" style="1" customWidth="1"/>
  </cols>
  <sheetData>
    <row r="1" spans="1:8" ht="17.25" x14ac:dyDescent="0.15">
      <c r="A1" s="2" t="s">
        <v>0</v>
      </c>
      <c r="B1" s="3"/>
      <c r="C1" s="3"/>
      <c r="D1" s="3"/>
      <c r="E1" s="3"/>
      <c r="F1" s="4" t="s">
        <v>1</v>
      </c>
      <c r="G1" s="5" t="s">
        <v>2</v>
      </c>
      <c r="H1" s="6"/>
    </row>
    <row r="2" spans="1:8" ht="15.75" customHeight="1" x14ac:dyDescent="0.15">
      <c r="B2" s="4" t="s">
        <v>3</v>
      </c>
      <c r="C2" s="185" t="s">
        <v>4</v>
      </c>
      <c r="D2" s="185"/>
      <c r="E2" s="7"/>
      <c r="F2" s="4" t="s">
        <v>5</v>
      </c>
      <c r="G2" s="8">
        <v>45231</v>
      </c>
      <c r="H2" s="6"/>
    </row>
    <row r="3" spans="1:8" ht="14.25" x14ac:dyDescent="0.15">
      <c r="B3" s="4" t="s">
        <v>6</v>
      </c>
      <c r="C3" s="9" t="s">
        <v>7</v>
      </c>
      <c r="F3" s="10" t="s">
        <v>8</v>
      </c>
      <c r="G3" s="186" t="s">
        <v>9</v>
      </c>
      <c r="H3" s="186"/>
    </row>
    <row r="4" spans="1:8" ht="14.25" x14ac:dyDescent="0.15">
      <c r="B4" s="4" t="s">
        <v>10</v>
      </c>
      <c r="C4" s="11" t="s">
        <v>11</v>
      </c>
      <c r="D4" s="12" t="s">
        <v>12</v>
      </c>
      <c r="E4" s="13"/>
      <c r="F4" s="14"/>
      <c r="G4" s="15"/>
      <c r="H4" s="16"/>
    </row>
    <row r="5" spans="1:8" ht="11.25" customHeight="1" x14ac:dyDescent="0.15">
      <c r="B5" s="4"/>
      <c r="C5" s="17"/>
      <c r="D5" s="12"/>
      <c r="E5" s="13"/>
      <c r="F5" s="14"/>
      <c r="G5" s="15"/>
    </row>
    <row r="6" spans="1:8" ht="15" customHeight="1" x14ac:dyDescent="0.15">
      <c r="A6" s="13"/>
      <c r="B6" s="13"/>
      <c r="C6" s="17"/>
      <c r="D6" s="12"/>
      <c r="E6" s="13"/>
      <c r="F6" s="14"/>
      <c r="G6" s="18" t="s">
        <v>13</v>
      </c>
      <c r="H6" s="187" t="s">
        <v>14</v>
      </c>
    </row>
    <row r="7" spans="1:8" ht="14.25" customHeight="1" x14ac:dyDescent="0.15">
      <c r="D7" s="18" t="s">
        <v>15</v>
      </c>
      <c r="E7" s="19" t="s">
        <v>16</v>
      </c>
      <c r="F7" s="188" t="s">
        <v>17</v>
      </c>
      <c r="G7" s="188"/>
      <c r="H7" s="187"/>
    </row>
    <row r="8" spans="1:8" x14ac:dyDescent="0.15">
      <c r="A8" s="14"/>
      <c r="B8" s="14"/>
      <c r="D8" s="20" t="s">
        <v>18</v>
      </c>
      <c r="E8" s="21">
        <v>2</v>
      </c>
      <c r="F8" s="189">
        <v>4</v>
      </c>
      <c r="G8" s="189"/>
      <c r="H8" s="187"/>
    </row>
    <row r="9" spans="1:8" ht="3" customHeight="1" x14ac:dyDescent="0.15">
      <c r="A9" s="14"/>
    </row>
    <row r="10" spans="1:8" ht="48.75" customHeight="1" x14ac:dyDescent="0.25">
      <c r="A10" s="22" t="s">
        <v>19</v>
      </c>
      <c r="B10" s="23" t="s">
        <v>20</v>
      </c>
      <c r="C10" s="24" t="s">
        <v>21</v>
      </c>
      <c r="D10" s="23" t="s">
        <v>22</v>
      </c>
      <c r="E10" s="25" t="s">
        <v>23</v>
      </c>
      <c r="F10" s="184" t="s">
        <v>24</v>
      </c>
      <c r="G10" s="184"/>
      <c r="H10" s="26" t="s">
        <v>25</v>
      </c>
    </row>
    <row r="11" spans="1:8" ht="14.25" customHeight="1" x14ac:dyDescent="0.15">
      <c r="A11" s="27">
        <v>1</v>
      </c>
      <c r="B11" s="28">
        <v>0.02</v>
      </c>
      <c r="C11" s="29">
        <v>0.02</v>
      </c>
      <c r="D11" s="28">
        <v>0.02</v>
      </c>
      <c r="E11" s="30">
        <v>0.05</v>
      </c>
      <c r="F11" s="180"/>
      <c r="G11" s="180"/>
      <c r="H11" s="31" t="s">
        <v>26</v>
      </c>
    </row>
    <row r="12" spans="1:8" ht="14.25" customHeight="1" x14ac:dyDescent="0.15">
      <c r="A12" s="27">
        <v>2</v>
      </c>
      <c r="B12" s="28">
        <v>0.02</v>
      </c>
      <c r="C12" s="29">
        <v>0.02</v>
      </c>
      <c r="D12" s="28">
        <v>0.02</v>
      </c>
      <c r="E12" s="32">
        <v>0.05</v>
      </c>
      <c r="F12" s="180"/>
      <c r="G12" s="180"/>
      <c r="H12" s="31" t="s">
        <v>26</v>
      </c>
    </row>
    <row r="13" spans="1:8" ht="14.25" customHeight="1" x14ac:dyDescent="0.15">
      <c r="A13" s="27">
        <v>3</v>
      </c>
      <c r="B13" s="28">
        <v>0.02</v>
      </c>
      <c r="C13" s="29">
        <v>0.02</v>
      </c>
      <c r="D13" s="28">
        <v>0.02</v>
      </c>
      <c r="E13" s="32">
        <v>0.05</v>
      </c>
      <c r="F13" s="180"/>
      <c r="G13" s="180"/>
      <c r="H13" s="31" t="s">
        <v>26</v>
      </c>
    </row>
    <row r="14" spans="1:8" ht="14.25" customHeight="1" x14ac:dyDescent="0.15">
      <c r="A14" s="27">
        <v>4</v>
      </c>
      <c r="B14" s="28"/>
      <c r="C14" s="29"/>
      <c r="D14" s="28"/>
      <c r="E14" s="32">
        <v>0</v>
      </c>
      <c r="F14" s="180"/>
      <c r="G14" s="180"/>
      <c r="H14" s="31" t="s">
        <v>27</v>
      </c>
    </row>
    <row r="15" spans="1:8" ht="14.25" customHeight="1" x14ac:dyDescent="0.15">
      <c r="A15" s="27">
        <v>5</v>
      </c>
      <c r="B15" s="28">
        <v>0.02</v>
      </c>
      <c r="C15" s="29">
        <v>0.02</v>
      </c>
      <c r="D15" s="28">
        <v>0.02</v>
      </c>
      <c r="E15" s="32">
        <v>0.03</v>
      </c>
      <c r="F15" s="180"/>
      <c r="G15" s="180"/>
      <c r="H15" s="31" t="s">
        <v>26</v>
      </c>
    </row>
    <row r="16" spans="1:8" ht="14.25" customHeight="1" x14ac:dyDescent="0.15">
      <c r="A16" s="27">
        <v>6</v>
      </c>
      <c r="B16" s="28">
        <v>0.02</v>
      </c>
      <c r="C16" s="29">
        <v>0.02</v>
      </c>
      <c r="D16" s="28">
        <v>0.02</v>
      </c>
      <c r="E16" s="32">
        <v>0.06</v>
      </c>
      <c r="F16" s="180"/>
      <c r="G16" s="180"/>
      <c r="H16" s="31" t="s">
        <v>26</v>
      </c>
    </row>
    <row r="17" spans="1:8" ht="14.25" customHeight="1" x14ac:dyDescent="0.15">
      <c r="A17" s="27">
        <v>7</v>
      </c>
      <c r="B17" s="28">
        <v>0.02</v>
      </c>
      <c r="C17" s="29">
        <v>0.02</v>
      </c>
      <c r="D17" s="28">
        <v>0.02</v>
      </c>
      <c r="E17" s="32">
        <v>0.06</v>
      </c>
      <c r="F17" s="180"/>
      <c r="G17" s="180"/>
      <c r="H17" s="31" t="s">
        <v>26</v>
      </c>
    </row>
    <row r="18" spans="1:8" ht="14.25" customHeight="1" x14ac:dyDescent="0.15">
      <c r="A18" s="27">
        <v>8</v>
      </c>
      <c r="B18" s="28"/>
      <c r="C18" s="29"/>
      <c r="D18" s="28"/>
      <c r="E18" s="32">
        <v>0</v>
      </c>
      <c r="F18" s="180"/>
      <c r="G18" s="180"/>
      <c r="H18" s="31" t="s">
        <v>27</v>
      </c>
    </row>
    <row r="19" spans="1:8" ht="14.25" customHeight="1" x14ac:dyDescent="0.15">
      <c r="A19" s="27">
        <v>9</v>
      </c>
      <c r="B19" s="28">
        <v>0.02</v>
      </c>
      <c r="C19" s="29">
        <v>0.02</v>
      </c>
      <c r="D19" s="28">
        <v>0.02</v>
      </c>
      <c r="E19" s="32">
        <v>0.05</v>
      </c>
      <c r="F19" s="180"/>
      <c r="G19" s="180"/>
      <c r="H19" s="31" t="s">
        <v>26</v>
      </c>
    </row>
    <row r="20" spans="1:8" ht="14.25" customHeight="1" x14ac:dyDescent="0.15">
      <c r="A20" s="27">
        <v>10</v>
      </c>
      <c r="B20" s="28">
        <v>0.02</v>
      </c>
      <c r="C20" s="29">
        <v>0.02</v>
      </c>
      <c r="D20" s="28">
        <v>0.02</v>
      </c>
      <c r="E20" s="32">
        <v>0.06</v>
      </c>
      <c r="F20" s="180"/>
      <c r="G20" s="180"/>
      <c r="H20" s="31" t="s">
        <v>26</v>
      </c>
    </row>
    <row r="21" spans="1:8" ht="14.25" customHeight="1" x14ac:dyDescent="0.15">
      <c r="A21" s="27">
        <v>11</v>
      </c>
      <c r="B21" s="28"/>
      <c r="C21" s="29"/>
      <c r="D21" s="28"/>
      <c r="E21" s="32">
        <v>0</v>
      </c>
      <c r="F21" s="180"/>
      <c r="G21" s="180"/>
      <c r="H21" s="31" t="s">
        <v>27</v>
      </c>
    </row>
    <row r="22" spans="1:8" ht="14.25" customHeight="1" x14ac:dyDescent="0.15">
      <c r="A22" s="27">
        <v>12</v>
      </c>
      <c r="B22" s="28">
        <v>0.02</v>
      </c>
      <c r="C22" s="29">
        <v>0.02</v>
      </c>
      <c r="D22" s="28">
        <v>0.02</v>
      </c>
      <c r="E22" s="32">
        <v>0.04</v>
      </c>
      <c r="F22" s="180"/>
      <c r="G22" s="180"/>
      <c r="H22" s="31" t="s">
        <v>26</v>
      </c>
    </row>
    <row r="23" spans="1:8" ht="14.25" customHeight="1" x14ac:dyDescent="0.15">
      <c r="A23" s="27">
        <v>13</v>
      </c>
      <c r="B23" s="28">
        <v>0.02</v>
      </c>
      <c r="C23" s="29">
        <v>0.02</v>
      </c>
      <c r="D23" s="28">
        <v>0.02</v>
      </c>
      <c r="E23" s="32">
        <v>0.04</v>
      </c>
      <c r="F23" s="180"/>
      <c r="G23" s="180"/>
      <c r="H23" s="31" t="s">
        <v>26</v>
      </c>
    </row>
    <row r="24" spans="1:8" ht="14.25" customHeight="1" x14ac:dyDescent="0.15">
      <c r="A24" s="27">
        <v>14</v>
      </c>
      <c r="B24" s="28">
        <v>0.02</v>
      </c>
      <c r="C24" s="29">
        <v>0.02</v>
      </c>
      <c r="D24" s="28">
        <v>0.02</v>
      </c>
      <c r="E24" s="32">
        <v>0.05</v>
      </c>
      <c r="F24" s="180"/>
      <c r="G24" s="180"/>
      <c r="H24" s="31" t="s">
        <v>26</v>
      </c>
    </row>
    <row r="25" spans="1:8" ht="14.25" customHeight="1" x14ac:dyDescent="0.15">
      <c r="A25" s="27">
        <v>15</v>
      </c>
      <c r="B25" s="28">
        <v>0.02</v>
      </c>
      <c r="C25" s="29">
        <v>0.02</v>
      </c>
      <c r="D25" s="28">
        <v>0.02</v>
      </c>
      <c r="E25" s="32">
        <v>0.05</v>
      </c>
      <c r="F25" s="180"/>
      <c r="G25" s="180"/>
      <c r="H25" s="31" t="s">
        <v>26</v>
      </c>
    </row>
    <row r="26" spans="1:8" ht="14.25" customHeight="1" x14ac:dyDescent="0.15">
      <c r="A26" s="27">
        <v>16</v>
      </c>
      <c r="B26" s="28">
        <v>0.02</v>
      </c>
      <c r="C26" s="29">
        <v>0.02</v>
      </c>
      <c r="D26" s="28">
        <v>0.02</v>
      </c>
      <c r="E26" s="32">
        <v>0.05</v>
      </c>
      <c r="F26" s="180"/>
      <c r="G26" s="180"/>
      <c r="H26" s="31" t="s">
        <v>26</v>
      </c>
    </row>
    <row r="27" spans="1:8" ht="14.25" customHeight="1" x14ac:dyDescent="0.15">
      <c r="A27" s="27">
        <v>17</v>
      </c>
      <c r="B27" s="28">
        <v>0.02</v>
      </c>
      <c r="C27" s="29">
        <v>0.02</v>
      </c>
      <c r="D27" s="28">
        <v>0.02</v>
      </c>
      <c r="E27" s="32">
        <v>0.06</v>
      </c>
      <c r="F27" s="180"/>
      <c r="G27" s="180"/>
      <c r="H27" s="31" t="s">
        <v>26</v>
      </c>
    </row>
    <row r="28" spans="1:8" ht="14.25" customHeight="1" x14ac:dyDescent="0.15">
      <c r="A28" s="27">
        <v>18</v>
      </c>
      <c r="B28" s="28"/>
      <c r="C28" s="29"/>
      <c r="D28" s="28"/>
      <c r="E28" s="32">
        <v>0</v>
      </c>
      <c r="F28" s="180"/>
      <c r="G28" s="180"/>
      <c r="H28" s="31" t="s">
        <v>27</v>
      </c>
    </row>
    <row r="29" spans="1:8" ht="14.25" customHeight="1" x14ac:dyDescent="0.15">
      <c r="A29" s="27">
        <v>19</v>
      </c>
      <c r="B29" s="28"/>
      <c r="C29" s="29"/>
      <c r="D29" s="28"/>
      <c r="E29" s="32">
        <v>0</v>
      </c>
      <c r="F29" s="180"/>
      <c r="G29" s="180"/>
      <c r="H29" s="31" t="s">
        <v>27</v>
      </c>
    </row>
    <row r="30" spans="1:8" ht="14.25" customHeight="1" x14ac:dyDescent="0.15">
      <c r="A30" s="27">
        <v>20</v>
      </c>
      <c r="B30" s="28">
        <v>0.02</v>
      </c>
      <c r="C30" s="29">
        <v>0.02</v>
      </c>
      <c r="D30" s="28">
        <v>0.02</v>
      </c>
      <c r="E30" s="32">
        <v>0.08</v>
      </c>
      <c r="F30" s="180"/>
      <c r="G30" s="180"/>
      <c r="H30" s="31" t="s">
        <v>26</v>
      </c>
    </row>
    <row r="31" spans="1:8" ht="14.25" customHeight="1" x14ac:dyDescent="0.15">
      <c r="A31" s="27">
        <v>21</v>
      </c>
      <c r="B31" s="28">
        <v>0.02</v>
      </c>
      <c r="C31" s="29">
        <v>0.02</v>
      </c>
      <c r="D31" s="28">
        <v>0.02</v>
      </c>
      <c r="E31" s="32">
        <v>0.04</v>
      </c>
      <c r="F31" s="180"/>
      <c r="G31" s="180"/>
      <c r="H31" s="31" t="s">
        <v>26</v>
      </c>
    </row>
    <row r="32" spans="1:8" ht="14.25" customHeight="1" x14ac:dyDescent="0.15">
      <c r="A32" s="27">
        <v>22</v>
      </c>
      <c r="B32" s="28"/>
      <c r="C32" s="29"/>
      <c r="D32" s="28"/>
      <c r="E32" s="32">
        <v>0</v>
      </c>
      <c r="F32" s="180"/>
      <c r="G32" s="180"/>
      <c r="H32" s="31" t="s">
        <v>27</v>
      </c>
    </row>
    <row r="33" spans="1:8" ht="14.25" customHeight="1" x14ac:dyDescent="0.15">
      <c r="A33" s="27">
        <v>23</v>
      </c>
      <c r="B33" s="28">
        <v>0.02</v>
      </c>
      <c r="C33" s="29">
        <v>0.02</v>
      </c>
      <c r="D33" s="28">
        <v>0.02</v>
      </c>
      <c r="E33" s="32">
        <v>0.03</v>
      </c>
      <c r="F33" s="180"/>
      <c r="G33" s="180"/>
      <c r="H33" s="31" t="s">
        <v>26</v>
      </c>
    </row>
    <row r="34" spans="1:8" ht="14.25" customHeight="1" x14ac:dyDescent="0.15">
      <c r="A34" s="27">
        <v>24</v>
      </c>
      <c r="B34" s="28">
        <v>0.02</v>
      </c>
      <c r="C34" s="29">
        <v>0.02</v>
      </c>
      <c r="D34" s="28">
        <v>0.02</v>
      </c>
      <c r="E34" s="32">
        <v>0.05</v>
      </c>
      <c r="F34" s="180"/>
      <c r="G34" s="180"/>
      <c r="H34" s="31" t="s">
        <v>26</v>
      </c>
    </row>
    <row r="35" spans="1:8" ht="14.25" customHeight="1" x14ac:dyDescent="0.15">
      <c r="A35" s="27">
        <v>25</v>
      </c>
      <c r="B35" s="28"/>
      <c r="C35" s="29"/>
      <c r="D35" s="28"/>
      <c r="E35" s="32">
        <v>0</v>
      </c>
      <c r="F35" s="180"/>
      <c r="G35" s="180"/>
      <c r="H35" s="31" t="s">
        <v>27</v>
      </c>
    </row>
    <row r="36" spans="1:8" ht="14.25" customHeight="1" x14ac:dyDescent="0.15">
      <c r="A36" s="27">
        <v>26</v>
      </c>
      <c r="B36" s="28">
        <v>0.02</v>
      </c>
      <c r="C36" s="29">
        <v>0.02</v>
      </c>
      <c r="D36" s="28">
        <v>0.02</v>
      </c>
      <c r="E36" s="32">
        <v>0.05</v>
      </c>
      <c r="F36" s="180"/>
      <c r="G36" s="180"/>
      <c r="H36" s="31" t="s">
        <v>26</v>
      </c>
    </row>
    <row r="37" spans="1:8" ht="14.25" customHeight="1" x14ac:dyDescent="0.15">
      <c r="A37" s="27">
        <v>27</v>
      </c>
      <c r="B37" s="28">
        <v>0.02</v>
      </c>
      <c r="C37" s="29">
        <v>0.02</v>
      </c>
      <c r="D37" s="28">
        <v>0.02</v>
      </c>
      <c r="E37" s="32">
        <v>0.05</v>
      </c>
      <c r="F37" s="180"/>
      <c r="G37" s="180"/>
      <c r="H37" s="31" t="s">
        <v>26</v>
      </c>
    </row>
    <row r="38" spans="1:8" ht="14.25" customHeight="1" x14ac:dyDescent="0.15">
      <c r="A38" s="27">
        <v>28</v>
      </c>
      <c r="B38" s="28"/>
      <c r="C38" s="29"/>
      <c r="D38" s="28"/>
      <c r="E38" s="32">
        <v>0</v>
      </c>
      <c r="F38" s="180"/>
      <c r="G38" s="180"/>
      <c r="H38" s="31" t="s">
        <v>27</v>
      </c>
    </row>
    <row r="39" spans="1:8" ht="14.25" customHeight="1" x14ac:dyDescent="0.15">
      <c r="A39" s="27">
        <v>29</v>
      </c>
      <c r="B39" s="28">
        <v>0.02</v>
      </c>
      <c r="C39" s="29">
        <v>0.02</v>
      </c>
      <c r="D39" s="28">
        <v>0.02</v>
      </c>
      <c r="E39" s="32">
        <v>0.03</v>
      </c>
      <c r="F39" s="180"/>
      <c r="G39" s="180"/>
      <c r="H39" s="31" t="s">
        <v>26</v>
      </c>
    </row>
    <row r="40" spans="1:8" ht="14.25" customHeight="1" x14ac:dyDescent="0.15">
      <c r="A40" s="27">
        <v>30</v>
      </c>
      <c r="B40" s="28">
        <v>0.02</v>
      </c>
      <c r="C40" s="29">
        <v>0.02</v>
      </c>
      <c r="D40" s="28">
        <v>0.02</v>
      </c>
      <c r="E40" s="32">
        <v>0.05</v>
      </c>
      <c r="F40" s="180"/>
      <c r="G40" s="180"/>
      <c r="H40" s="31" t="s">
        <v>26</v>
      </c>
    </row>
    <row r="41" spans="1:8" ht="14.25" customHeight="1" x14ac:dyDescent="0.15">
      <c r="A41" s="27">
        <v>31</v>
      </c>
      <c r="B41" s="28"/>
      <c r="C41" s="29"/>
      <c r="D41" s="28"/>
      <c r="E41" s="32"/>
      <c r="F41" s="180"/>
      <c r="G41" s="180"/>
      <c r="H41" s="31"/>
    </row>
    <row r="42" spans="1:8" ht="14.25" x14ac:dyDescent="0.15">
      <c r="A42" s="181" t="s">
        <v>28</v>
      </c>
      <c r="B42" s="181"/>
      <c r="C42" s="181"/>
      <c r="D42" s="181"/>
      <c r="E42" s="181"/>
      <c r="F42" s="181"/>
      <c r="G42" s="181"/>
      <c r="H42" s="181"/>
    </row>
    <row r="43" spans="1:8" ht="45" customHeight="1" x14ac:dyDescent="0.15">
      <c r="A43" s="178" t="s">
        <v>29</v>
      </c>
      <c r="B43" s="178"/>
      <c r="C43" s="182" t="s">
        <v>30</v>
      </c>
      <c r="D43" s="182"/>
      <c r="E43" s="183" t="s">
        <v>31</v>
      </c>
      <c r="F43" s="183"/>
      <c r="G43" s="33" t="s">
        <v>32</v>
      </c>
      <c r="H43" s="34" t="s">
        <v>33</v>
      </c>
    </row>
    <row r="44" spans="1:8" ht="15" customHeight="1" x14ac:dyDescent="0.15">
      <c r="A44" s="175" t="str">
        <f>IF(COUNTIF(B11:B41,"")=31,"",IF(_xlfn.PERCENTILE.INC(B11:B41,0.95)&lt;=1,"Yes","No"))</f>
        <v>Yes</v>
      </c>
      <c r="B44" s="175"/>
      <c r="C44" s="176" t="str">
        <f>IF(COUNTIF(B11:B41,"")=31,"",IF(MAX(B11:B41)&lt;=5,"Yes","No"))</f>
        <v>Yes</v>
      </c>
      <c r="D44" s="176"/>
      <c r="E44" s="177" t="str">
        <f>IF(MAX(D11:D41)=0,"",IF(MAX(D11:D41)&gt;0.15,"No","Yes"))</f>
        <v>Yes</v>
      </c>
      <c r="F44" s="177"/>
      <c r="G44" s="35" t="str">
        <f>IF(COUNTBLANK(E46:H46)=4,"",IF(OR(E46="No",G46="No"),"No","Yes"))</f>
        <v>Yes</v>
      </c>
      <c r="H44" s="36" t="str">
        <f>IF(COUNTIF(H11:H41,"")=31,"",(IF(COUNTIF(H11:H41,"N")&gt;=1,"No","Yes")))</f>
        <v>Yes</v>
      </c>
    </row>
    <row r="45" spans="1:8" ht="15" customHeight="1" x14ac:dyDescent="0.15">
      <c r="A45" s="178" t="s">
        <v>34</v>
      </c>
      <c r="B45" s="178"/>
      <c r="C45" s="179" t="s">
        <v>35</v>
      </c>
      <c r="D45" s="179"/>
      <c r="E45" s="171" t="s">
        <v>36</v>
      </c>
      <c r="F45" s="171"/>
      <c r="G45" s="171" t="s">
        <v>37</v>
      </c>
      <c r="H45" s="171"/>
    </row>
    <row r="46" spans="1:8" ht="15" customHeight="1" x14ac:dyDescent="0.15">
      <c r="A46" s="172" t="str">
        <f>IF(COUNTBLANK('pg 2'!H8:H38)=31,"",IF(COUNTIF('pg 2'!H8:H38,"NO")&gt;0,"No","Yes"))</f>
        <v>Yes</v>
      </c>
      <c r="B46" s="172"/>
      <c r="C46" s="173" t="str">
        <f>IF((COUNTBLANK('pg 2'!B8:B38))=31,"",IF(IF(MIN('pg 2'!B8:B38)=0,"",MIN('pg 2'!B8:B38))&lt;0.2,"No","Yes"))</f>
        <v>Yes</v>
      </c>
      <c r="D46" s="173"/>
      <c r="E46" s="174" t="str">
        <f>IF((COUNTBLANK(E11:E41))=31,"",IF((MAX(E11:E41)&lt;=E8),"Yes","No"))</f>
        <v>Yes</v>
      </c>
      <c r="F46" s="174"/>
      <c r="G46" s="174" t="str">
        <f>IF((COUNTBLANK(F11:G41))=62,"",IF((MIN(F11:G41)&lt;F8),"No","Yes"))</f>
        <v/>
      </c>
      <c r="H46" s="174"/>
    </row>
    <row r="47" spans="1:8" ht="14.25" x14ac:dyDescent="0.15">
      <c r="A47" s="37" t="s">
        <v>38</v>
      </c>
      <c r="B47" s="38"/>
      <c r="C47" s="167"/>
      <c r="D47" s="167"/>
      <c r="E47" s="39"/>
      <c r="F47" s="40" t="s">
        <v>39</v>
      </c>
      <c r="G47" s="41"/>
      <c r="H47" s="42"/>
    </row>
    <row r="48" spans="1:8" ht="13.5" x14ac:dyDescent="0.15">
      <c r="A48" s="43" t="s">
        <v>40</v>
      </c>
      <c r="B48" s="44"/>
      <c r="C48" s="168"/>
      <c r="D48" s="168"/>
      <c r="E48" s="45"/>
      <c r="F48" s="45" t="s">
        <v>41</v>
      </c>
      <c r="G48" s="46"/>
      <c r="H48" s="47"/>
    </row>
    <row r="49" spans="1:8" ht="13.5" x14ac:dyDescent="0.15">
      <c r="A49" s="169" t="s">
        <v>42</v>
      </c>
      <c r="B49" s="169"/>
      <c r="C49" s="170"/>
      <c r="D49" s="170"/>
      <c r="E49" s="48"/>
      <c r="F49" s="45" t="s">
        <v>43</v>
      </c>
      <c r="G49" s="49"/>
      <c r="H49" s="50"/>
    </row>
    <row r="50" spans="1:8" ht="12" customHeight="1" x14ac:dyDescent="0.15">
      <c r="A50" s="51"/>
      <c r="B50" s="52"/>
      <c r="C50" s="52"/>
      <c r="D50" s="52"/>
      <c r="E50" s="52"/>
      <c r="F50" s="52"/>
      <c r="G50" s="52"/>
      <c r="H50" s="53" t="s">
        <v>44</v>
      </c>
    </row>
  </sheetData>
  <mergeCells count="56">
    <mergeCell ref="C2:D2"/>
    <mergeCell ref="G3:H3"/>
    <mergeCell ref="H6:H8"/>
    <mergeCell ref="F7:G7"/>
    <mergeCell ref="F8:G8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A42:H42"/>
    <mergeCell ref="A43:B43"/>
    <mergeCell ref="C43:D43"/>
    <mergeCell ref="E43:F43"/>
    <mergeCell ref="A44:B44"/>
    <mergeCell ref="C44:D44"/>
    <mergeCell ref="E44:F44"/>
    <mergeCell ref="A45:B45"/>
    <mergeCell ref="C45:D45"/>
    <mergeCell ref="E45:F45"/>
    <mergeCell ref="C47:D47"/>
    <mergeCell ref="C48:D48"/>
    <mergeCell ref="A49:B49"/>
    <mergeCell ref="C49:D49"/>
    <mergeCell ref="G45:H45"/>
    <mergeCell ref="A46:B46"/>
    <mergeCell ref="C46:D46"/>
    <mergeCell ref="E46:F46"/>
    <mergeCell ref="G46:H46"/>
  </mergeCells>
  <conditionalFormatting sqref="A44 C44 E44 G44 A46:C46 E46 G46">
    <cfRule type="cellIs" dxfId="30" priority="2" operator="equal">
      <formula>"Yes"</formula>
    </cfRule>
    <cfRule type="cellIs" dxfId="29" priority="3" operator="equal">
      <formula>"No"</formula>
    </cfRule>
  </conditionalFormatting>
  <conditionalFormatting sqref="B11:D41">
    <cfRule type="cellIs" dxfId="28" priority="4" operator="between">
      <formula>0.0001</formula>
      <formula>0.15</formula>
    </cfRule>
    <cfRule type="cellIs" dxfId="27" priority="5" operator="between">
      <formula>0.15</formula>
      <formula>1.49</formula>
    </cfRule>
    <cfRule type="cellIs" dxfId="26" priority="6" operator="between">
      <formula>1.5</formula>
      <formula>5.49</formula>
    </cfRule>
    <cfRule type="cellIs" dxfId="25" priority="7" operator="greaterThan">
      <formula>5.49</formula>
    </cfRule>
  </conditionalFormatting>
  <conditionalFormatting sqref="E11:E41">
    <cfRule type="cellIs" dxfId="24" priority="8" operator="greaterThan">
      <formula>$E$8</formula>
    </cfRule>
    <cfRule type="cellIs" dxfId="23" priority="9" operator="between">
      <formula>0.0001</formula>
      <formula>"$I$5"</formula>
    </cfRule>
  </conditionalFormatting>
  <conditionalFormatting sqref="F11:F41">
    <cfRule type="cellIs" dxfId="22" priority="10" operator="greaterThanOrEqual">
      <formula>$F$8</formula>
    </cfRule>
    <cfRule type="cellIs" dxfId="21" priority="11" operator="between">
      <formula>$F$8-0.001</formula>
      <formula>0.001</formula>
    </cfRule>
  </conditionalFormatting>
  <conditionalFormatting sqref="F11:G41">
    <cfRule type="expression" dxfId="20" priority="12">
      <formula>LEN(TRIM(F11))=0</formula>
    </cfRule>
  </conditionalFormatting>
  <conditionalFormatting sqref="H11:H41">
    <cfRule type="cellIs" dxfId="19" priority="13" operator="equal">
      <formula>"Y"</formula>
    </cfRule>
    <cfRule type="cellIs" dxfId="18" priority="14" operator="equal">
      <formula>"OFF"</formula>
    </cfRule>
    <cfRule type="cellIs" dxfId="17" priority="15" operator="equal">
      <formula>"N"</formula>
    </cfRule>
    <cfRule type="cellIs" dxfId="16" priority="16" operator="notEqual">
      <formula>"Y"</formula>
    </cfRule>
  </conditionalFormatting>
  <conditionalFormatting sqref="H44">
    <cfRule type="containsText" dxfId="15" priority="17" operator="containsText" text="Y">
      <formula>NOT(ISERROR(SEARCH("Y",H44)))</formula>
    </cfRule>
    <cfRule type="containsText" dxfId="14" priority="18" operator="containsText" text="N">
      <formula>NOT(ISERROR(SEARCH("N",H44)))</formula>
    </cfRule>
  </conditionalFormatting>
  <pageMargins left="0.7" right="0.7" top="0.75" bottom="0.75" header="0.3" footer="0.3"/>
  <pageSetup scale="90" orientation="portrait" horizontalDpi="300" verticalDpi="300"/>
  <headerFooter>
    <oddHeader>&amp;C&amp;"Arial,Bold"&amp;16&amp;K0070c0OHA - DWS</oddHeader>
    <oddFooter>&amp;L&amp;"Arial,Italic"&amp;8 ♣  Used for optimization purposes only.&amp;R&amp;8Revised 7/31/2023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showGridLines="0" tabSelected="1" zoomScaleNormal="100" workbookViewId="0">
      <selection activeCell="M17" sqref="M17"/>
    </sheetView>
  </sheetViews>
  <sheetFormatPr defaultColWidth="8.4921875" defaultRowHeight="12.75" x14ac:dyDescent="0.15"/>
  <cols>
    <col min="1" max="1" width="9.84375" style="1" customWidth="1"/>
    <col min="2" max="2" width="14.15625" style="1" customWidth="1"/>
    <col min="6" max="6" width="5.93359375" style="1" customWidth="1"/>
    <col min="9" max="9" width="12.80859375" style="1" customWidth="1"/>
    <col min="11" max="11" width="4.1796875" style="1" customWidth="1"/>
  </cols>
  <sheetData>
    <row r="1" spans="1:11" ht="17.25" x14ac:dyDescent="0.15">
      <c r="A1" s="54" t="s">
        <v>45</v>
      </c>
      <c r="B1" s="55"/>
      <c r="C1" s="55"/>
      <c r="D1" s="55"/>
      <c r="E1" s="55"/>
      <c r="F1" s="55"/>
      <c r="G1" s="55"/>
      <c r="H1" s="56"/>
      <c r="I1" s="57"/>
      <c r="J1" s="58"/>
      <c r="K1" s="59"/>
    </row>
    <row r="2" spans="1:11" ht="17.25" x14ac:dyDescent="0.15">
      <c r="A2" s="54"/>
      <c r="B2" s="55"/>
      <c r="C2" s="55"/>
      <c r="D2" s="55"/>
      <c r="E2" s="55"/>
      <c r="F2" s="55"/>
      <c r="G2" s="55"/>
      <c r="H2" s="56"/>
      <c r="I2" s="57"/>
      <c r="J2" s="58"/>
      <c r="K2" s="59"/>
    </row>
    <row r="3" spans="1:11" ht="14.25" x14ac:dyDescent="0.15">
      <c r="B3" s="4" t="s">
        <v>46</v>
      </c>
      <c r="C3" s="192" t="str">
        <f>IF('pg 1'!C2="","",'pg 1'!C2)</f>
        <v>Wolf Creek Job Corps</v>
      </c>
      <c r="D3" s="192"/>
      <c r="E3" s="192"/>
      <c r="F3" s="192"/>
      <c r="G3" s="192"/>
      <c r="H3" s="60"/>
    </row>
    <row r="4" spans="1:11" ht="24.75" customHeight="1" x14ac:dyDescent="0.15">
      <c r="B4" s="4" t="s">
        <v>47</v>
      </c>
      <c r="C4" s="193" t="str">
        <f>IF('pg 1'!C3="","",'pg 1'!C3)</f>
        <v>01095</v>
      </c>
      <c r="D4" s="193"/>
      <c r="E4" s="60"/>
      <c r="F4" s="60"/>
      <c r="G4" s="60"/>
      <c r="H4" s="61"/>
      <c r="I4" s="62">
        <v>0.5</v>
      </c>
      <c r="J4" s="194" t="s">
        <v>48</v>
      </c>
      <c r="K4" s="194"/>
    </row>
    <row r="5" spans="1:11" ht="25.5" customHeight="1" x14ac:dyDescent="0.15">
      <c r="B5" s="4" t="s">
        <v>49</v>
      </c>
      <c r="C5" s="193" t="str">
        <f>IF('pg 1'!C4="","",'pg 1'!C4)</f>
        <v>A</v>
      </c>
      <c r="D5" s="193"/>
      <c r="E5" s="60"/>
      <c r="F5" s="60"/>
      <c r="G5" s="60"/>
      <c r="H5" s="61"/>
      <c r="I5" s="63"/>
      <c r="J5" s="195" t="s">
        <v>50</v>
      </c>
      <c r="K5" s="195"/>
    </row>
    <row r="6" spans="1:11" ht="7.5" customHeight="1" x14ac:dyDescent="0.15">
      <c r="A6" s="64"/>
    </row>
    <row r="7" spans="1:11" ht="68.25" customHeight="1" x14ac:dyDescent="0.15">
      <c r="A7" s="65" t="s">
        <v>19</v>
      </c>
      <c r="B7" s="66" t="s">
        <v>51</v>
      </c>
      <c r="C7" s="26" t="s">
        <v>52</v>
      </c>
      <c r="D7" s="26" t="s">
        <v>53</v>
      </c>
      <c r="E7" s="26" t="s">
        <v>54</v>
      </c>
      <c r="F7" s="26" t="s">
        <v>55</v>
      </c>
      <c r="G7" s="26" t="s">
        <v>56</v>
      </c>
      <c r="H7" s="26" t="s">
        <v>57</v>
      </c>
      <c r="I7" s="26" t="s">
        <v>58</v>
      </c>
      <c r="J7" s="191" t="s">
        <v>59</v>
      </c>
      <c r="K7" s="191"/>
    </row>
    <row r="8" spans="1:11" ht="14.25" x14ac:dyDescent="0.15">
      <c r="A8" s="27">
        <v>1</v>
      </c>
      <c r="B8" s="28">
        <v>1.7</v>
      </c>
      <c r="C8" s="67">
        <v>93</v>
      </c>
      <c r="D8" s="68">
        <f>IF(B8="","",B8*C8)</f>
        <v>158.1</v>
      </c>
      <c r="E8" s="69">
        <v>10</v>
      </c>
      <c r="F8" s="32">
        <v>7.4</v>
      </c>
      <c r="G8" s="68">
        <f>IF(B8="","",IF(E8&lt;12.5,(0.353*$I$4)*(12.006+EXP(2.46-0.073*E8+0.125*B8+0.389*F8)),(0.361*$I$4)*(-2.261+EXP(2.69-0.065*E8+0.111*B8+0.361*F8))))</f>
        <v>24.022978587171128</v>
      </c>
      <c r="H8" s="70" t="str">
        <f>IF(D8="","",IF(D8&gt;=G8,"YES","NO"))</f>
        <v>YES</v>
      </c>
      <c r="I8" s="71">
        <v>44</v>
      </c>
      <c r="J8" s="190"/>
      <c r="K8" s="190"/>
    </row>
    <row r="9" spans="1:11" ht="14.25" x14ac:dyDescent="0.15">
      <c r="A9" s="27">
        <v>2</v>
      </c>
      <c r="B9" s="28">
        <v>1.3</v>
      </c>
      <c r="C9" s="67">
        <v>93</v>
      </c>
      <c r="D9" s="68">
        <f>IF(B9="","",B9*C9)</f>
        <v>120.9</v>
      </c>
      <c r="E9" s="69">
        <v>14</v>
      </c>
      <c r="F9" s="32">
        <v>7.1</v>
      </c>
      <c r="G9" s="68">
        <f>IF(B9="","",IF(E9&lt;12.5,(0.353*$I$4)*(12.006+EXP(2.46-0.073*E9+0.125*B9+0.389*F9)),(0.361*$I$4)*(-2.261+EXP(2.69-0.065*E9+0.111*B9+0.361*F9))))</f>
        <v>15.636540111558073</v>
      </c>
      <c r="H9" s="70" t="str">
        <f>IF(D9="","",IF(D9&gt;=G9,"YES","NO"))</f>
        <v>YES</v>
      </c>
      <c r="I9" s="71">
        <v>44</v>
      </c>
      <c r="J9" s="190"/>
      <c r="K9" s="190"/>
    </row>
    <row r="10" spans="1:11" ht="14.25" x14ac:dyDescent="0.15">
      <c r="A10" s="27">
        <v>3</v>
      </c>
      <c r="B10" s="28">
        <v>1.5</v>
      </c>
      <c r="C10" s="67">
        <v>93</v>
      </c>
      <c r="D10" s="68">
        <f>IF(B10="","",B10*C10)</f>
        <v>139.5</v>
      </c>
      <c r="E10" s="69">
        <v>12</v>
      </c>
      <c r="F10" s="32">
        <v>7.1</v>
      </c>
      <c r="G10" s="68">
        <f>IF(B10="","",IF(E10&lt;12.5,(0.353*$I$4)*(12.006+EXP(2.46-0.073*E10+0.125*B10+0.389*F10)),(0.361*$I$4)*(-2.261+EXP(2.69-0.065*E10+0.111*B10+0.361*F10))))</f>
        <v>18.54670418033735</v>
      </c>
      <c r="H10" s="70" t="str">
        <f>IF(D10="","",IF(D10&gt;=G10,"YES","NO"))</f>
        <v>YES</v>
      </c>
      <c r="I10" s="71">
        <v>44</v>
      </c>
      <c r="J10" s="190"/>
      <c r="K10" s="190"/>
    </row>
    <row r="11" spans="1:11" ht="14.25" x14ac:dyDescent="0.15">
      <c r="A11" s="27">
        <v>4</v>
      </c>
      <c r="B11" s="28"/>
      <c r="C11" s="67">
        <v>93</v>
      </c>
      <c r="D11" s="68" t="str">
        <f>IF(B11="","",B11*C11)</f>
        <v/>
      </c>
      <c r="E11" s="69"/>
      <c r="F11" s="32"/>
      <c r="G11" s="68" t="str">
        <f>IF(B11="","",IF(E11&lt;12.5,(0.353*$I$4)*(12.006+EXP(2.46-0.073*E11+0.125*B11+0.389*F11)),(0.361*$I$4)*(-2.261+EXP(2.69-0.065*E11+0.111*B11+0.361*F11))))</f>
        <v/>
      </c>
      <c r="H11" s="70" t="str">
        <f>IF(D11="","",IF(D11&gt;=G11,"YES","NO"))</f>
        <v/>
      </c>
      <c r="I11" s="71"/>
      <c r="J11" s="190" t="s">
        <v>60</v>
      </c>
      <c r="K11" s="190"/>
    </row>
    <row r="12" spans="1:11" ht="14.25" x14ac:dyDescent="0.15">
      <c r="A12" s="27">
        <v>5</v>
      </c>
      <c r="B12" s="28">
        <v>0.8</v>
      </c>
      <c r="C12" s="67">
        <v>93</v>
      </c>
      <c r="D12" s="68">
        <f>IF(B12="","",B12*C12)</f>
        <v>74.400000000000006</v>
      </c>
      <c r="E12" s="69">
        <v>14</v>
      </c>
      <c r="F12" s="32">
        <v>7.1</v>
      </c>
      <c r="G12" s="68">
        <f>IF(B12="","",IF(E12&lt;12.5,(0.353*$I$4)*(12.006+EXP(2.46-0.073*E12+0.125*B12+0.389*F12)),(0.361*$I$4)*(-2.261+EXP(2.69-0.065*E12+0.111*B12+0.361*F12))))</f>
        <v>14.770321894125127</v>
      </c>
      <c r="H12" s="70" t="str">
        <f>IF(D12="","",IF(D12&gt;=G12,"YES","NO"))</f>
        <v>YES</v>
      </c>
      <c r="I12" s="71">
        <v>44</v>
      </c>
      <c r="J12" s="190"/>
      <c r="K12" s="190"/>
    </row>
    <row r="13" spans="1:11" ht="14.25" x14ac:dyDescent="0.15">
      <c r="A13" s="27">
        <v>6</v>
      </c>
      <c r="B13" s="28">
        <v>1</v>
      </c>
      <c r="C13" s="67">
        <v>93</v>
      </c>
      <c r="D13" s="68">
        <f>IF(B13="","",B13*C13)</f>
        <v>93</v>
      </c>
      <c r="E13" s="69">
        <v>13</v>
      </c>
      <c r="F13" s="32">
        <v>7.2</v>
      </c>
      <c r="G13" s="68">
        <f>IF(B13="","",IF(E13&lt;12.5,(0.353*$I$4)*(12.006+EXP(2.46-0.073*E13+0.125*B13+0.389*F13)),(0.361*$I$4)*(-2.261+EXP(2.69-0.065*E13+0.111*B13+0.361*F13))))</f>
        <v>16.76209251724411</v>
      </c>
      <c r="H13" s="70" t="str">
        <f>IF(D13="","",IF(D13&gt;=G13,"YES","NO"))</f>
        <v>YES</v>
      </c>
      <c r="I13" s="71">
        <v>44</v>
      </c>
      <c r="J13" s="190"/>
      <c r="K13" s="190"/>
    </row>
    <row r="14" spans="1:11" ht="14.25" x14ac:dyDescent="0.15">
      <c r="A14" s="27">
        <v>7</v>
      </c>
      <c r="B14" s="28">
        <v>0.5</v>
      </c>
      <c r="C14" s="67">
        <v>93</v>
      </c>
      <c r="D14" s="68">
        <f>IF(B14="","",B14*C14)</f>
        <v>46.5</v>
      </c>
      <c r="E14" s="69">
        <v>14</v>
      </c>
      <c r="F14" s="32">
        <v>7.2</v>
      </c>
      <c r="G14" s="68">
        <f>IF(B14="","",IF(E14&lt;12.5,(0.353*$I$4)*(12.006+EXP(2.46-0.073*E14+0.125*B14+0.389*F14)),(0.361*$I$4)*(-2.261+EXP(2.69-0.065*E14+0.111*B14+0.361*F14))))</f>
        <v>14.812881059855389</v>
      </c>
      <c r="H14" s="70" t="str">
        <f>IF(D14="","",IF(D14&gt;=G14,"YES","NO"))</f>
        <v>YES</v>
      </c>
      <c r="I14" s="71">
        <v>44</v>
      </c>
      <c r="J14" s="190"/>
      <c r="K14" s="190"/>
    </row>
    <row r="15" spans="1:11" ht="14.25" x14ac:dyDescent="0.15">
      <c r="A15" s="27">
        <v>8</v>
      </c>
      <c r="B15" s="28"/>
      <c r="C15" s="67">
        <v>93</v>
      </c>
      <c r="D15" s="68" t="str">
        <f>IF(B15="","",B15*C15)</f>
        <v/>
      </c>
      <c r="E15" s="69"/>
      <c r="F15" s="32"/>
      <c r="G15" s="68" t="str">
        <f>IF(B15="","",IF(E15&lt;12.5,(0.353*$I$4)*(12.006+EXP(2.46-0.073*E15+0.125*B15+0.389*F15)),(0.361*$I$4)*(-2.261+EXP(2.69-0.065*E15+0.111*B15+0.361*F15))))</f>
        <v/>
      </c>
      <c r="H15" s="70" t="str">
        <f>IF(D15="","",IF(D15&gt;=G15,"YES","NO"))</f>
        <v/>
      </c>
      <c r="I15" s="71"/>
      <c r="J15" s="190" t="s">
        <v>60</v>
      </c>
      <c r="K15" s="190"/>
    </row>
    <row r="16" spans="1:11" ht="14.25" x14ac:dyDescent="0.15">
      <c r="A16" s="27">
        <v>9</v>
      </c>
      <c r="B16" s="28">
        <v>0.5</v>
      </c>
      <c r="C16" s="67">
        <v>93</v>
      </c>
      <c r="D16" s="68">
        <f>IF(B16="","",B16*C16)</f>
        <v>46.5</v>
      </c>
      <c r="E16" s="69">
        <v>14</v>
      </c>
      <c r="F16" s="32">
        <v>7</v>
      </c>
      <c r="G16" s="68">
        <f>IF(B16="","",IF(E16&lt;12.5,(0.353*$I$4)*(12.006+EXP(2.46-0.073*E16+0.125*B16+0.389*F16)),(0.361*$I$4)*(-2.261+EXP(2.69-0.065*E16+0.111*B16+0.361*F16))))</f>
        <v>13.75265997399794</v>
      </c>
      <c r="H16" s="70" t="str">
        <f>IF(D16="","",IF(D16&gt;=G16,"YES","NO"))</f>
        <v>YES</v>
      </c>
      <c r="I16" s="71">
        <v>44</v>
      </c>
      <c r="J16" s="190"/>
      <c r="K16" s="190"/>
    </row>
    <row r="17" spans="1:11" ht="14.25" x14ac:dyDescent="0.15">
      <c r="A17" s="27">
        <v>10</v>
      </c>
      <c r="B17" s="28">
        <v>1.2</v>
      </c>
      <c r="C17" s="67">
        <v>93</v>
      </c>
      <c r="D17" s="68">
        <f>IF(B17="","",B17*C17)</f>
        <v>111.6</v>
      </c>
      <c r="E17" s="69">
        <v>13</v>
      </c>
      <c r="F17" s="32">
        <v>7.1</v>
      </c>
      <c r="G17" s="68">
        <f>IF(B17="","",IF(E17&lt;12.5,(0.353*$I$4)*(12.006+EXP(2.46-0.073*E17+0.125*B17+0.389*F17)),(0.361*$I$4)*(-2.261+EXP(2.69-0.065*E17+0.111*B17+0.361*F17))))</f>
        <v>16.525077763962468</v>
      </c>
      <c r="H17" s="70" t="str">
        <f>IF(D17="","",IF(D17&gt;=G17,"YES","NO"))</f>
        <v>YES</v>
      </c>
      <c r="I17" s="71">
        <v>44</v>
      </c>
      <c r="J17" s="190"/>
      <c r="K17" s="190"/>
    </row>
    <row r="18" spans="1:11" ht="14.25" x14ac:dyDescent="0.15">
      <c r="A18" s="27">
        <v>11</v>
      </c>
      <c r="B18" s="28"/>
      <c r="C18" s="67">
        <v>93</v>
      </c>
      <c r="D18" s="68" t="str">
        <f>IF(B18="","",B18*C18)</f>
        <v/>
      </c>
      <c r="E18" s="69"/>
      <c r="F18" s="32"/>
      <c r="G18" s="68" t="str">
        <f>IF(B18="","",IF(E18&lt;12.5,(0.353*$I$4)*(12.006+EXP(2.46-0.073*E18+0.125*B18+0.389*F18)),(0.361*$I$4)*(-2.261+EXP(2.69-0.065*E18+0.111*B18+0.361*F18))))</f>
        <v/>
      </c>
      <c r="H18" s="70" t="str">
        <f>IF(D18="","",IF(D18&gt;=G18,"YES","NO"))</f>
        <v/>
      </c>
      <c r="I18" s="71"/>
      <c r="J18" s="190" t="s">
        <v>60</v>
      </c>
      <c r="K18" s="190"/>
    </row>
    <row r="19" spans="1:11" ht="14.25" x14ac:dyDescent="0.15">
      <c r="A19" s="27">
        <v>12</v>
      </c>
      <c r="B19" s="28">
        <v>0.9</v>
      </c>
      <c r="C19" s="67">
        <v>93</v>
      </c>
      <c r="D19" s="68">
        <f>IF(B19="","",B19*C19)</f>
        <v>83.7</v>
      </c>
      <c r="E19" s="69">
        <v>14</v>
      </c>
      <c r="F19" s="32">
        <v>7.1</v>
      </c>
      <c r="G19" s="68">
        <f>IF(B19="","",IF(E19&lt;12.5,(0.353*$I$4)*(12.006+EXP(2.46-0.073*E19+0.125*B19+0.389*F19)),(0.361*$I$4)*(-2.261+EXP(2.69-0.065*E19+0.111*B19+0.361*F19))))</f>
        <v>14.939741030398821</v>
      </c>
      <c r="H19" s="70" t="str">
        <f>IF(D19="","",IF(D19&gt;=G19,"YES","NO"))</f>
        <v>YES</v>
      </c>
      <c r="I19" s="71">
        <v>44</v>
      </c>
      <c r="J19" s="190"/>
      <c r="K19" s="190"/>
    </row>
    <row r="20" spans="1:11" ht="14.25" x14ac:dyDescent="0.15">
      <c r="A20" s="27">
        <v>13</v>
      </c>
      <c r="B20" s="28">
        <v>1.3</v>
      </c>
      <c r="C20" s="67">
        <v>93</v>
      </c>
      <c r="D20" s="68">
        <f>IF(B20="","",B20*C20)</f>
        <v>120.9</v>
      </c>
      <c r="E20" s="69">
        <v>13</v>
      </c>
      <c r="F20" s="32">
        <v>7.1</v>
      </c>
      <c r="G20" s="68">
        <f>IF(B20="","",IF(E20&lt;12.5,(0.353*$I$4)*(12.006+EXP(2.46-0.073*E20+0.125*B20+0.389*F20)),(0.361*$I$4)*(-2.261+EXP(2.69-0.065*E20+0.111*B20+0.361*F20))))</f>
        <v>16.714083193215561</v>
      </c>
      <c r="H20" s="70" t="str">
        <f>IF(D20="","",IF(D20&gt;=G20,"YES","NO"))</f>
        <v>YES</v>
      </c>
      <c r="I20" s="71">
        <v>44</v>
      </c>
      <c r="J20" s="190"/>
      <c r="K20" s="190"/>
    </row>
    <row r="21" spans="1:11" ht="14.25" x14ac:dyDescent="0.15">
      <c r="A21" s="27">
        <v>14</v>
      </c>
      <c r="B21" s="28">
        <v>1.4</v>
      </c>
      <c r="C21" s="67">
        <v>93</v>
      </c>
      <c r="D21" s="68">
        <f>IF(B21="","",B21*C21)</f>
        <v>130.19999999999999</v>
      </c>
      <c r="E21" s="69">
        <v>11</v>
      </c>
      <c r="F21" s="32">
        <v>7.2</v>
      </c>
      <c r="G21" s="68">
        <f>IF(B21="","",IF(E21&lt;12.5,(0.353*$I$4)*(12.006+EXP(2.46-0.073*E21+0.125*B21+0.389*F21)),(0.361*$I$4)*(-2.261+EXP(2.69-0.065*E21+0.111*B21+0.361*F21))))</f>
        <v>20.263524759661486</v>
      </c>
      <c r="H21" s="70" t="str">
        <f>IF(D21="","",IF(D21&gt;=G21,"YES","NO"))</f>
        <v>YES</v>
      </c>
      <c r="I21" s="71">
        <v>44</v>
      </c>
      <c r="J21" s="190"/>
      <c r="K21" s="190"/>
    </row>
    <row r="22" spans="1:11" ht="14.25" x14ac:dyDescent="0.15">
      <c r="A22" s="27">
        <v>15</v>
      </c>
      <c r="B22" s="28">
        <v>0.9</v>
      </c>
      <c r="C22" s="67">
        <v>93</v>
      </c>
      <c r="D22" s="68">
        <f>IF(B22="","",B22*C22)</f>
        <v>83.7</v>
      </c>
      <c r="E22" s="69">
        <v>14</v>
      </c>
      <c r="F22" s="32">
        <v>7.1</v>
      </c>
      <c r="G22" s="68">
        <f>IF(B22="","",IF(E22&lt;12.5,(0.353*$I$4)*(12.006+EXP(2.46-0.073*E22+0.125*B22+0.389*F22)),(0.361*$I$4)*(-2.261+EXP(2.69-0.065*E22+0.111*B22+0.361*F22))))</f>
        <v>14.939741030398821</v>
      </c>
      <c r="H22" s="70" t="str">
        <f>IF(D22="","",IF(D22&gt;=G22,"YES","NO"))</f>
        <v>YES</v>
      </c>
      <c r="I22" s="71">
        <v>44</v>
      </c>
      <c r="J22" s="190"/>
      <c r="K22" s="190"/>
    </row>
    <row r="23" spans="1:11" ht="14.25" x14ac:dyDescent="0.15">
      <c r="A23" s="27">
        <v>16</v>
      </c>
      <c r="B23" s="28">
        <v>1.4</v>
      </c>
      <c r="C23" s="67">
        <v>93</v>
      </c>
      <c r="D23" s="68">
        <f>IF(B23="","",B23*C23)</f>
        <v>130.19999999999999</v>
      </c>
      <c r="E23" s="69">
        <v>12</v>
      </c>
      <c r="F23" s="32">
        <v>7.4</v>
      </c>
      <c r="G23" s="68">
        <f>IF(B23="","",IF(E23&lt;12.5,(0.353*$I$4)*(12.006+EXP(2.46-0.073*E23+0.125*B23+0.389*F23)),(0.361*$I$4)*(-2.261+EXP(2.69-0.065*E23+0.111*B23+0.361*F23))))</f>
        <v>20.350827554393909</v>
      </c>
      <c r="H23" s="70" t="str">
        <f>IF(D23="","",IF(D23&gt;=G23,"YES","NO"))</f>
        <v>YES</v>
      </c>
      <c r="I23" s="71">
        <v>44</v>
      </c>
      <c r="J23" s="190"/>
      <c r="K23" s="190"/>
    </row>
    <row r="24" spans="1:11" ht="14.25" x14ac:dyDescent="0.15">
      <c r="A24" s="27">
        <v>17</v>
      </c>
      <c r="B24" s="28">
        <v>1.4</v>
      </c>
      <c r="C24" s="67">
        <v>93</v>
      </c>
      <c r="D24" s="68">
        <f>IF(B24="","",B24*C24)</f>
        <v>130.19999999999999</v>
      </c>
      <c r="E24" s="69">
        <v>11</v>
      </c>
      <c r="F24" s="32">
        <v>7.5</v>
      </c>
      <c r="G24" s="68">
        <f>IF(B24="","",IF(E24&lt;12.5,(0.353*$I$4)*(12.006+EXP(2.46-0.073*E24+0.125*B24+0.389*F24)),(0.361*$I$4)*(-2.261+EXP(2.69-0.065*E24+0.111*B24+0.361*F24))))</f>
        <v>22.509487455592417</v>
      </c>
      <c r="H24" s="70" t="str">
        <f>IF(D24="","",IF(D24&gt;=G24,"YES","NO"))</f>
        <v>YES</v>
      </c>
      <c r="I24" s="71">
        <v>44</v>
      </c>
      <c r="J24" s="190"/>
      <c r="K24" s="190"/>
    </row>
    <row r="25" spans="1:11" ht="14.25" x14ac:dyDescent="0.15">
      <c r="A25" s="27">
        <v>18</v>
      </c>
      <c r="B25" s="28"/>
      <c r="C25" s="67">
        <v>93</v>
      </c>
      <c r="D25" s="68" t="str">
        <f>IF(B25="","",B25*C25)</f>
        <v/>
      </c>
      <c r="E25" s="69"/>
      <c r="F25" s="32"/>
      <c r="G25" s="68" t="str">
        <f>IF(B25="","",IF(E25&lt;12.5,(0.353*$I$4)*(12.006+EXP(2.46-0.073*E25+0.125*B25+0.389*F25)),(0.361*$I$4)*(-2.261+EXP(2.69-0.065*E25+0.111*B25+0.361*F25))))</f>
        <v/>
      </c>
      <c r="H25" s="70" t="str">
        <f>IF(D25="","",IF(D25&gt;=G25,"YES","NO"))</f>
        <v/>
      </c>
      <c r="I25" s="71">
        <v>44</v>
      </c>
      <c r="J25" s="190" t="s">
        <v>60</v>
      </c>
      <c r="K25" s="190"/>
    </row>
    <row r="26" spans="1:11" ht="14.25" x14ac:dyDescent="0.15">
      <c r="A26" s="27">
        <v>19</v>
      </c>
      <c r="B26" s="28"/>
      <c r="C26" s="67">
        <v>93</v>
      </c>
      <c r="D26" s="68" t="str">
        <f>IF(B26="","",B26*C26)</f>
        <v/>
      </c>
      <c r="E26" s="69"/>
      <c r="F26" s="32"/>
      <c r="G26" s="68" t="str">
        <f>IF(B26="","",IF(E26&lt;12.5,(0.353*$I$4)*(12.006+EXP(2.46-0.073*E26+0.125*B26+0.389*F26)),(0.361*$I$4)*(-2.261+EXP(2.69-0.065*E26+0.111*B26+0.361*F26))))</f>
        <v/>
      </c>
      <c r="H26" s="70" t="str">
        <f>IF(D26="","",IF(D26&gt;=G26,"YES","NO"))</f>
        <v/>
      </c>
      <c r="I26" s="71">
        <v>44</v>
      </c>
      <c r="J26" s="190" t="s">
        <v>60</v>
      </c>
      <c r="K26" s="190"/>
    </row>
    <row r="27" spans="1:11" ht="14.25" x14ac:dyDescent="0.15">
      <c r="A27" s="27">
        <v>20</v>
      </c>
      <c r="B27" s="28">
        <v>0.6</v>
      </c>
      <c r="C27" s="67">
        <v>93</v>
      </c>
      <c r="D27" s="68">
        <f>IF(B27="","",B27*C27)</f>
        <v>55.8</v>
      </c>
      <c r="E27" s="69">
        <v>13</v>
      </c>
      <c r="F27" s="32">
        <v>7.3</v>
      </c>
      <c r="G27" s="68">
        <f>IF(B27="","",IF(E27&lt;12.5,(0.353*$I$4)*(12.006+EXP(2.46-0.073*E27+0.125*B27+0.389*F27)),(0.361*$I$4)*(-2.261+EXP(2.69-0.065*E27+0.111*B27+0.361*F27))))</f>
        <v>16.620169626950425</v>
      </c>
      <c r="H27" s="70" t="str">
        <f>IF(D27="","",IF(D27&gt;=G27,"YES","NO"))</f>
        <v>YES</v>
      </c>
      <c r="I27" s="71">
        <v>44</v>
      </c>
      <c r="J27" s="190"/>
      <c r="K27" s="190"/>
    </row>
    <row r="28" spans="1:11" ht="14.25" x14ac:dyDescent="0.15">
      <c r="A28" s="27">
        <v>21</v>
      </c>
      <c r="B28" s="28">
        <v>1.2</v>
      </c>
      <c r="C28" s="67">
        <v>93</v>
      </c>
      <c r="D28" s="68">
        <f>IF(B28="","",B28*C28)</f>
        <v>111.6</v>
      </c>
      <c r="E28" s="69">
        <v>11</v>
      </c>
      <c r="F28" s="32">
        <v>7.1</v>
      </c>
      <c r="G28" s="68">
        <f>IF(B28="","",IF(E28&lt;12.5,(0.353*$I$4)*(12.006+EXP(2.46-0.073*E28+0.125*B28+0.389*F28)),(0.361*$I$4)*(-2.261+EXP(2.69-0.065*E28+0.111*B28+0.361*F28))))</f>
        <v>19.140360641437066</v>
      </c>
      <c r="H28" s="70" t="str">
        <f>IF(D28="","",IF(D28&gt;=G28,"YES","NO"))</f>
        <v>YES</v>
      </c>
      <c r="I28" s="71">
        <v>44</v>
      </c>
      <c r="J28" s="190"/>
      <c r="K28" s="190"/>
    </row>
    <row r="29" spans="1:11" ht="14.25" x14ac:dyDescent="0.15">
      <c r="A29" s="27">
        <v>22</v>
      </c>
      <c r="B29" s="28"/>
      <c r="C29" s="67">
        <v>93</v>
      </c>
      <c r="D29" s="68" t="str">
        <f>IF(B29="","",B29*C29)</f>
        <v/>
      </c>
      <c r="E29" s="69"/>
      <c r="F29" s="32"/>
      <c r="G29" s="68" t="str">
        <f>IF(B29="","",IF(E29&lt;12.5,(0.353*$I$4)*(12.006+EXP(2.46-0.073*E29+0.125*B29+0.389*F29)),(0.361*$I$4)*(-2.261+EXP(2.69-0.065*E29+0.111*B29+0.361*F29))))</f>
        <v/>
      </c>
      <c r="H29" s="70" t="str">
        <f>IF(D29="","",IF(D29&gt;=G29,"YES","NO"))</f>
        <v/>
      </c>
      <c r="I29" s="71"/>
      <c r="J29" s="190" t="s">
        <v>60</v>
      </c>
      <c r="K29" s="190"/>
    </row>
    <row r="30" spans="1:11" ht="14.25" x14ac:dyDescent="0.15">
      <c r="A30" s="27">
        <v>23</v>
      </c>
      <c r="B30" s="28">
        <v>1</v>
      </c>
      <c r="C30" s="67">
        <v>93</v>
      </c>
      <c r="D30" s="68">
        <f>IF(B30="","",B30*C30)</f>
        <v>93</v>
      </c>
      <c r="E30" s="69">
        <v>13</v>
      </c>
      <c r="F30" s="32">
        <v>7.2</v>
      </c>
      <c r="G30" s="68">
        <f>IF(B30="","",IF(E30&lt;12.5,(0.353*$I$4)*(12.006+EXP(2.46-0.073*E30+0.125*B30+0.389*F30)),(0.361*$I$4)*(-2.261+EXP(2.69-0.065*E30+0.111*B30+0.361*F30))))</f>
        <v>16.76209251724411</v>
      </c>
      <c r="H30" s="70" t="str">
        <f>IF(D30="","",IF(D30&gt;=G30,"YES","NO"))</f>
        <v>YES</v>
      </c>
      <c r="I30" s="71">
        <v>44</v>
      </c>
      <c r="J30" s="190"/>
      <c r="K30" s="190"/>
    </row>
    <row r="31" spans="1:11" ht="14.25" x14ac:dyDescent="0.15">
      <c r="A31" s="27">
        <v>24</v>
      </c>
      <c r="B31" s="28">
        <v>1.2</v>
      </c>
      <c r="C31" s="67">
        <v>93</v>
      </c>
      <c r="D31" s="68">
        <f>IF(B31="","",B31*C31)</f>
        <v>111.6</v>
      </c>
      <c r="E31" s="69">
        <v>11</v>
      </c>
      <c r="F31" s="32">
        <v>7.2</v>
      </c>
      <c r="G31" s="68">
        <f>IF(B31="","",IF(E31&lt;12.5,(0.353*$I$4)*(12.006+EXP(2.46-0.073*E31+0.125*B31+0.389*F31)),(0.361*$I$4)*(-2.261+EXP(2.69-0.065*E31+0.111*B31+0.361*F31))))</f>
        <v>19.815536303856533</v>
      </c>
      <c r="H31" s="70" t="str">
        <f>IF(D31="","",IF(D31&gt;=G31,"YES","NO"))</f>
        <v>YES</v>
      </c>
      <c r="I31" s="71">
        <v>44</v>
      </c>
      <c r="J31" s="190"/>
      <c r="K31" s="190"/>
    </row>
    <row r="32" spans="1:11" ht="14.25" x14ac:dyDescent="0.15">
      <c r="A32" s="27">
        <v>25</v>
      </c>
      <c r="B32" s="28"/>
      <c r="C32" s="67">
        <v>93</v>
      </c>
      <c r="D32" s="68" t="str">
        <f>IF(B32="","",B32*C32)</f>
        <v/>
      </c>
      <c r="E32" s="69"/>
      <c r="F32" s="32"/>
      <c r="G32" s="68" t="str">
        <f>IF(B32="","",IF(E32&lt;12.5,(0.353*$I$4)*(12.006+EXP(2.46-0.073*E32+0.125*B32+0.389*F32)),(0.361*$I$4)*(-2.261+EXP(2.69-0.065*E32+0.111*B32+0.361*F32))))</f>
        <v/>
      </c>
      <c r="H32" s="70" t="str">
        <f>IF(D32="","",IF(D32&gt;=G32,"YES","NO"))</f>
        <v/>
      </c>
      <c r="I32" s="71"/>
      <c r="J32" s="190" t="s">
        <v>60</v>
      </c>
      <c r="K32" s="190"/>
    </row>
    <row r="33" spans="1:11" ht="14.25" x14ac:dyDescent="0.15">
      <c r="A33" s="27">
        <v>26</v>
      </c>
      <c r="B33" s="28">
        <v>0.8</v>
      </c>
      <c r="C33" s="67">
        <v>93</v>
      </c>
      <c r="D33" s="68">
        <f>IF(B33="","",B33*C33)</f>
        <v>74.400000000000006</v>
      </c>
      <c r="E33" s="69">
        <v>12</v>
      </c>
      <c r="F33" s="32">
        <v>7.3</v>
      </c>
      <c r="G33" s="68">
        <f>IF(B33="","",IF(E33&lt;12.5,(0.353*$I$4)*(12.006+EXP(2.46-0.073*E33+0.125*B33+0.389*F33)),(0.361*$I$4)*(-2.261+EXP(2.69-0.065*E33+0.111*B33+0.361*F33))))</f>
        <v>18.388126367858838</v>
      </c>
      <c r="H33" s="70" t="str">
        <f>IF(D33="","",IF(D33&gt;=G33,"YES","NO"))</f>
        <v>YES</v>
      </c>
      <c r="I33" s="71">
        <v>44</v>
      </c>
      <c r="J33" s="190"/>
      <c r="K33" s="190"/>
    </row>
    <row r="34" spans="1:11" ht="14.25" x14ac:dyDescent="0.15">
      <c r="A34" s="27">
        <v>27</v>
      </c>
      <c r="B34" s="28">
        <v>1.7</v>
      </c>
      <c r="C34" s="67">
        <v>93</v>
      </c>
      <c r="D34" s="68">
        <f>IF(B34="","",B34*C34)</f>
        <v>158.1</v>
      </c>
      <c r="E34" s="69">
        <v>6</v>
      </c>
      <c r="F34" s="32">
        <v>7.4</v>
      </c>
      <c r="G34" s="68">
        <f>IF(B34="","",IF(E34&lt;12.5,(0.353*$I$4)*(12.006+EXP(2.46-0.073*E34+0.125*B34+0.389*F34)),(0.361*$I$4)*(-2.261+EXP(2.69-0.065*E34+0.111*B34+0.361*F34))))</f>
        <v>31.450663817309312</v>
      </c>
      <c r="H34" s="70" t="str">
        <f>IF(D34="","",IF(D34&gt;=G34,"YES","NO"))</f>
        <v>YES</v>
      </c>
      <c r="I34" s="71">
        <v>44</v>
      </c>
      <c r="J34" s="190"/>
      <c r="K34" s="190"/>
    </row>
    <row r="35" spans="1:11" ht="14.25" x14ac:dyDescent="0.15">
      <c r="A35" s="27">
        <v>28</v>
      </c>
      <c r="B35" s="28"/>
      <c r="C35" s="67">
        <v>93</v>
      </c>
      <c r="D35" s="68" t="str">
        <f>IF(B35="","",B35*C35)</f>
        <v/>
      </c>
      <c r="E35" s="69"/>
      <c r="F35" s="32"/>
      <c r="G35" s="68" t="str">
        <f>IF(B35="","",IF(E35&lt;12.5,(0.353*$I$4)*(12.006+EXP(2.46-0.073*E35+0.125*B35+0.389*F35)),(0.361*$I$4)*(-2.261+EXP(2.69-0.065*E35+0.111*B35+0.361*F35))))</f>
        <v/>
      </c>
      <c r="H35" s="70" t="str">
        <f>IF(D35="","",IF(D35&gt;=G35,"YES","NO"))</f>
        <v/>
      </c>
      <c r="I35" s="71"/>
      <c r="J35" s="190" t="s">
        <v>60</v>
      </c>
      <c r="K35" s="190"/>
    </row>
    <row r="36" spans="1:11" ht="14.25" x14ac:dyDescent="0.15">
      <c r="A36" s="27">
        <v>29</v>
      </c>
      <c r="B36" s="28">
        <v>1.2</v>
      </c>
      <c r="C36" s="67">
        <v>93</v>
      </c>
      <c r="D36" s="68">
        <f>IF(B36="","",B36*C36)</f>
        <v>111.6</v>
      </c>
      <c r="E36" s="69">
        <v>11</v>
      </c>
      <c r="F36" s="32">
        <v>7.4</v>
      </c>
      <c r="G36" s="68">
        <f>IF(B36="","",IF(E36&lt;12.5,(0.353*$I$4)*(12.006+EXP(2.46-0.073*E36+0.125*B36+0.389*F36)),(0.361*$I$4)*(-2.261+EXP(2.69-0.065*E36+0.111*B36+0.361*F36))))</f>
        <v>21.247295561937534</v>
      </c>
      <c r="H36" s="70" t="str">
        <f>IF(D36="","",IF(D36&gt;=G36,"YES","NO"))</f>
        <v>YES</v>
      </c>
      <c r="I36" s="71">
        <v>44</v>
      </c>
      <c r="J36" s="190"/>
      <c r="K36" s="190"/>
    </row>
    <row r="37" spans="1:11" ht="14.25" x14ac:dyDescent="0.15">
      <c r="A37" s="27">
        <v>30</v>
      </c>
      <c r="B37" s="28">
        <v>1.5</v>
      </c>
      <c r="C37" s="67">
        <v>93</v>
      </c>
      <c r="D37" s="68">
        <f>IF(B37="","",B37*C37)</f>
        <v>139.5</v>
      </c>
      <c r="E37" s="69">
        <v>8</v>
      </c>
      <c r="F37" s="32">
        <v>7.4</v>
      </c>
      <c r="G37" s="68">
        <f>IF(B37="","",IF(E37&lt;12.5,(0.353*$I$4)*(12.006+EXP(2.46-0.073*E37+0.125*B37+0.389*F37)),(0.361*$I$4)*(-2.261+EXP(2.69-0.065*E37+0.111*B37+0.361*F37))))</f>
        <v>26.840368324572378</v>
      </c>
      <c r="H37" s="70" t="str">
        <f>IF(D37="","",IF(D37&gt;=G37,"YES","NO"))</f>
        <v>YES</v>
      </c>
      <c r="I37" s="71">
        <v>44</v>
      </c>
      <c r="J37" s="190"/>
      <c r="K37" s="190"/>
    </row>
    <row r="38" spans="1:11" ht="14.25" x14ac:dyDescent="0.15">
      <c r="A38" s="27">
        <v>31</v>
      </c>
      <c r="B38" s="28"/>
      <c r="C38" s="67">
        <v>93</v>
      </c>
      <c r="D38" s="68" t="str">
        <f>IF(B38="","",B38*C38)</f>
        <v/>
      </c>
      <c r="E38" s="69"/>
      <c r="F38" s="32"/>
      <c r="G38" s="68" t="str">
        <f>IF(B38="","",IF(E38&lt;12.5,(0.353*$I$4)*(12.006+EXP(2.46-0.073*E38+0.125*B38+0.389*F38)),(0.361*$I$4)*(-2.261+EXP(2.69-0.065*E38+0.111*B38+0.361*F38))))</f>
        <v/>
      </c>
      <c r="H38" s="70" t="str">
        <f>IF(D38="","",IF(D38&gt;=G38,"YES","NO"))</f>
        <v/>
      </c>
      <c r="I38" s="71"/>
      <c r="J38" s="190"/>
      <c r="K38" s="190"/>
    </row>
    <row r="39" spans="1:11" ht="14.25" x14ac:dyDescent="0.15">
      <c r="A39" s="72"/>
      <c r="B39" s="73"/>
      <c r="C39" s="74"/>
      <c r="D39" s="75"/>
      <c r="E39" s="76"/>
      <c r="F39" s="77"/>
      <c r="G39" s="75"/>
      <c r="H39" s="78"/>
      <c r="I39" s="79"/>
      <c r="J39" s="80"/>
      <c r="K39" s="81"/>
    </row>
    <row r="40" spans="1:11" ht="18.75" x14ac:dyDescent="0.25">
      <c r="A40" s="82" t="s">
        <v>61</v>
      </c>
      <c r="B40" s="78"/>
      <c r="C40" s="78"/>
      <c r="D40" s="83"/>
      <c r="E40" s="75"/>
      <c r="F40" s="84"/>
      <c r="G40" s="75"/>
      <c r="H40" s="85"/>
    </row>
    <row r="41" spans="1:11" ht="17.25" x14ac:dyDescent="0.15">
      <c r="A41" s="82"/>
      <c r="B41" s="78"/>
      <c r="C41" s="78"/>
      <c r="D41" s="83"/>
      <c r="E41" s="75"/>
      <c r="F41" s="84"/>
      <c r="G41" s="75"/>
      <c r="H41" s="85"/>
    </row>
    <row r="42" spans="1:11" ht="17.25" x14ac:dyDescent="0.15">
      <c r="A42" s="86" t="s">
        <v>62</v>
      </c>
      <c r="B42" s="78"/>
      <c r="C42" s="78"/>
      <c r="D42" s="83"/>
      <c r="E42" s="75"/>
      <c r="F42" s="84"/>
      <c r="G42" s="75"/>
      <c r="H42" s="85"/>
    </row>
    <row r="43" spans="1:11" ht="14.25" x14ac:dyDescent="0.15">
      <c r="B43" s="14" t="s">
        <v>63</v>
      </c>
      <c r="C43" s="87" t="s">
        <v>64</v>
      </c>
      <c r="D43" s="83"/>
      <c r="E43" s="75"/>
      <c r="F43" s="84"/>
      <c r="G43" s="75"/>
      <c r="H43" s="85"/>
    </row>
    <row r="44" spans="1:11" ht="15.75" customHeight="1" x14ac:dyDescent="0.15">
      <c r="B44" s="14"/>
      <c r="C44" s="88" t="s">
        <v>65</v>
      </c>
    </row>
    <row r="45" spans="1:11" ht="12.75" customHeight="1" x14ac:dyDescent="0.15">
      <c r="B45" s="14"/>
      <c r="C45" s="88" t="s">
        <v>66</v>
      </c>
    </row>
    <row r="46" spans="1:11" ht="12.75" customHeight="1" x14ac:dyDescent="0.15">
      <c r="B46" s="14" t="s">
        <v>67</v>
      </c>
      <c r="C46" s="89" t="s">
        <v>68</v>
      </c>
    </row>
    <row r="47" spans="1:11" x14ac:dyDescent="0.15">
      <c r="B47" s="14" t="s">
        <v>69</v>
      </c>
      <c r="C47" s="90" t="s">
        <v>70</v>
      </c>
      <c r="K47" s="59" t="s">
        <v>71</v>
      </c>
    </row>
  </sheetData>
  <sheetProtection sheet="1" objects="1" scenarios="1"/>
  <mergeCells count="37">
    <mergeCell ref="C3:G3"/>
    <mergeCell ref="C4:D4"/>
    <mergeCell ref="J4:K4"/>
    <mergeCell ref="C5:D5"/>
    <mergeCell ref="J5:K5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7:K37"/>
    <mergeCell ref="J38:K38"/>
    <mergeCell ref="J32:K32"/>
    <mergeCell ref="J33:K33"/>
    <mergeCell ref="J34:K34"/>
    <mergeCell ref="J35:K35"/>
    <mergeCell ref="J36:K36"/>
  </mergeCells>
  <conditionalFormatting sqref="B8:B39">
    <cfRule type="cellIs" dxfId="13" priority="2" operator="between">
      <formula>0.0001</formula>
      <formula>0.19999</formula>
    </cfRule>
  </conditionalFormatting>
  <conditionalFormatting sqref="H8:H39">
    <cfRule type="cellIs" dxfId="12" priority="3" operator="equal">
      <formula>"Yes"</formula>
    </cfRule>
    <cfRule type="containsText" dxfId="11" priority="4" operator="containsText" text="No">
      <formula>NOT(ISERROR(SEARCH("No",H8)))</formula>
    </cfRule>
  </conditionalFormatting>
  <conditionalFormatting sqref="I8:I39">
    <cfRule type="top10" dxfId="10" priority="5" percent="1" rank="5"/>
  </conditionalFormatting>
  <conditionalFormatting sqref="J8:K39">
    <cfRule type="containsText" dxfId="9" priority="6" operator="containsText" text="off">
      <formula>NOT(ISERROR(SEARCH("off",J8)))</formula>
    </cfRule>
  </conditionalFormatting>
  <hyperlinks>
    <hyperlink ref="C46" r:id="rId1" xr:uid="{00000000-0004-0000-0100-000000000000}"/>
  </hyperlinks>
  <pageMargins left="0.7" right="0.7" top="0.75" bottom="0.75" header="0.3" footer="0.3"/>
  <pageSetup scale="90" orientation="portrait" horizontalDpi="300" verticalDpi="300"/>
  <headerFooter>
    <oddHeader>&amp;C&amp;"Arial,Bold"&amp;14&amp;K0070c0OHA-DWS</oddHeader>
    <oddFooter>&amp;R&amp;8Revised 7/31/2023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41"/>
  <sheetViews>
    <sheetView showGridLines="0" zoomScaleNormal="100" workbookViewId="0"/>
  </sheetViews>
  <sheetFormatPr defaultColWidth="8.4921875" defaultRowHeight="12.75" x14ac:dyDescent="0.15"/>
  <cols>
    <col min="10" max="10" width="9.9765625" style="1" customWidth="1"/>
  </cols>
  <sheetData>
    <row r="1" spans="1:22" ht="18" x14ac:dyDescent="0.2">
      <c r="C1" s="91" t="s">
        <v>72</v>
      </c>
    </row>
    <row r="3" spans="1:22" ht="14.25" x14ac:dyDescent="0.15">
      <c r="A3" s="92" t="s">
        <v>73</v>
      </c>
    </row>
    <row r="4" spans="1:22" ht="13.5" x14ac:dyDescent="0.15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</row>
    <row r="5" spans="1:22" ht="15.75" customHeight="1" x14ac:dyDescent="0.15">
      <c r="A5" s="196" t="s">
        <v>74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22" ht="15" customHeight="1" x14ac:dyDescent="0.15">
      <c r="A6" s="196" t="s">
        <v>75</v>
      </c>
      <c r="B6" s="196"/>
      <c r="C6" s="196"/>
      <c r="D6" s="196"/>
      <c r="E6" s="196"/>
      <c r="F6" s="196"/>
      <c r="G6" s="196"/>
      <c r="H6" s="196"/>
      <c r="I6" s="196"/>
      <c r="J6" s="196"/>
    </row>
    <row r="7" spans="1:22" ht="15" customHeight="1" x14ac:dyDescent="0.15">
      <c r="A7" s="196" t="s">
        <v>76</v>
      </c>
      <c r="B7" s="196"/>
      <c r="C7" s="196"/>
      <c r="D7" s="196"/>
      <c r="E7" s="196"/>
      <c r="F7" s="196"/>
      <c r="G7" s="196"/>
      <c r="H7" s="196"/>
      <c r="I7" s="196"/>
      <c r="J7" s="196"/>
    </row>
    <row r="8" spans="1:22" ht="16.5" x14ac:dyDescent="0.15">
      <c r="A8" s="95" t="s">
        <v>77</v>
      </c>
    </row>
    <row r="9" spans="1:22" ht="13.5" x14ac:dyDescent="0.15">
      <c r="A9" s="96"/>
    </row>
    <row r="10" spans="1:22" ht="3" customHeight="1" x14ac:dyDescent="0.15">
      <c r="A10" s="97"/>
      <c r="B10" s="98"/>
      <c r="C10" s="98"/>
      <c r="D10" s="98"/>
      <c r="E10" s="98"/>
      <c r="F10" s="98"/>
      <c r="G10" s="98"/>
      <c r="H10" s="98"/>
      <c r="I10" s="98"/>
      <c r="J10" s="99"/>
      <c r="K10" s="100"/>
    </row>
    <row r="12" spans="1:22" ht="16.5" x14ac:dyDescent="0.25">
      <c r="A12" s="101" t="s">
        <v>78</v>
      </c>
      <c r="B12" s="102"/>
      <c r="C12" s="103"/>
      <c r="D12" s="103"/>
      <c r="E12" s="102"/>
      <c r="F12" s="102"/>
      <c r="G12" s="102"/>
      <c r="H12" s="102"/>
      <c r="I12" s="102"/>
      <c r="J12" s="102"/>
      <c r="K12" s="100"/>
    </row>
    <row r="13" spans="1:22" ht="16.5" x14ac:dyDescent="0.25">
      <c r="A13" s="104" t="s">
        <v>79</v>
      </c>
      <c r="B13" s="102"/>
      <c r="C13" s="103"/>
      <c r="D13" s="103"/>
      <c r="E13" s="102"/>
      <c r="F13" s="102"/>
      <c r="G13" s="102"/>
      <c r="H13" s="102"/>
      <c r="I13" s="102"/>
      <c r="J13" s="102"/>
      <c r="K13" s="100"/>
    </row>
    <row r="14" spans="1:22" ht="16.5" x14ac:dyDescent="0.25">
      <c r="A14" s="104" t="s">
        <v>80</v>
      </c>
      <c r="B14" s="102"/>
      <c r="C14" s="103"/>
      <c r="D14" s="103"/>
      <c r="E14" s="102"/>
      <c r="F14" s="102"/>
      <c r="G14" s="102"/>
      <c r="H14" s="102"/>
      <c r="I14" s="102"/>
      <c r="J14" s="102"/>
      <c r="K14" s="105"/>
    </row>
    <row r="15" spans="1:22" ht="16.5" x14ac:dyDescent="0.25">
      <c r="A15" s="104" t="s">
        <v>81</v>
      </c>
      <c r="B15" s="102"/>
      <c r="C15" s="103"/>
      <c r="D15" s="103"/>
      <c r="E15" s="102"/>
      <c r="F15" s="102"/>
      <c r="G15" s="102"/>
      <c r="H15" s="102"/>
      <c r="I15" s="102"/>
      <c r="J15" s="102"/>
      <c r="K15" s="105"/>
    </row>
    <row r="16" spans="1:22" ht="17.25" x14ac:dyDescent="0.25">
      <c r="A16" s="104" t="s">
        <v>82</v>
      </c>
      <c r="B16" s="102"/>
      <c r="C16" s="103"/>
      <c r="D16" s="103"/>
      <c r="E16" s="102"/>
      <c r="F16" s="102"/>
      <c r="G16" s="102"/>
      <c r="H16" s="102"/>
      <c r="I16" s="102"/>
      <c r="J16" s="102"/>
      <c r="K16" s="105"/>
    </row>
    <row r="17" spans="1:11" ht="13.5" x14ac:dyDescent="0.15">
      <c r="A17" s="106" t="s">
        <v>83</v>
      </c>
      <c r="B17" s="102"/>
      <c r="C17" s="103"/>
      <c r="D17" s="103"/>
      <c r="E17" s="102"/>
      <c r="F17" s="102"/>
      <c r="G17" s="102"/>
      <c r="H17" s="102"/>
      <c r="I17" s="102"/>
      <c r="J17" s="102"/>
      <c r="K17" s="105"/>
    </row>
    <row r="18" spans="1:11" ht="16.5" x14ac:dyDescent="0.25">
      <c r="A18" s="104" t="s">
        <v>84</v>
      </c>
      <c r="B18" s="102"/>
      <c r="C18" s="103"/>
      <c r="D18" s="103"/>
      <c r="E18" s="102"/>
      <c r="F18" s="102"/>
      <c r="G18" s="102"/>
      <c r="H18" s="102"/>
      <c r="I18" s="102"/>
      <c r="J18" s="102"/>
      <c r="K18" s="105"/>
    </row>
    <row r="19" spans="1:11" ht="13.5" x14ac:dyDescent="0.15">
      <c r="A19" s="104" t="s">
        <v>85</v>
      </c>
      <c r="B19" s="102"/>
      <c r="C19" s="103"/>
      <c r="D19" s="103"/>
      <c r="E19" s="102"/>
      <c r="F19" s="102"/>
      <c r="G19" s="102"/>
      <c r="H19" s="102"/>
      <c r="I19" s="102"/>
      <c r="J19" s="102"/>
      <c r="K19" s="105"/>
    </row>
    <row r="20" spans="1:11" ht="13.5" x14ac:dyDescent="0.15">
      <c r="A20" s="106" t="s">
        <v>86</v>
      </c>
      <c r="B20" s="102"/>
      <c r="C20" s="103"/>
      <c r="D20" s="103"/>
      <c r="E20" s="102"/>
      <c r="F20" s="102"/>
      <c r="G20" s="102"/>
      <c r="H20" s="102"/>
      <c r="I20" s="102"/>
      <c r="J20" s="102"/>
      <c r="K20" s="105"/>
    </row>
    <row r="21" spans="1:11" ht="13.5" x14ac:dyDescent="0.15">
      <c r="C21" s="107"/>
    </row>
    <row r="22" spans="1:11" ht="13.5" x14ac:dyDescent="0.15">
      <c r="A22" s="108" t="s">
        <v>87</v>
      </c>
      <c r="B22" s="109"/>
      <c r="C22" s="109"/>
      <c r="D22" s="109"/>
      <c r="E22" s="110"/>
      <c r="F22" s="110"/>
      <c r="G22" s="110"/>
      <c r="H22" s="110"/>
      <c r="I22" s="110"/>
      <c r="J22" s="110"/>
      <c r="K22" s="105"/>
    </row>
    <row r="23" spans="1:11" ht="17.25" x14ac:dyDescent="0.25">
      <c r="A23" s="111" t="s">
        <v>88</v>
      </c>
      <c r="B23" s="110"/>
      <c r="C23" s="109"/>
      <c r="D23" s="109"/>
      <c r="E23" s="110"/>
      <c r="F23" s="110"/>
      <c r="G23" s="110"/>
      <c r="H23" s="110"/>
      <c r="I23" s="110"/>
      <c r="J23" s="110"/>
      <c r="K23" s="100"/>
    </row>
    <row r="24" spans="1:11" ht="16.5" x14ac:dyDescent="0.25">
      <c r="A24" s="111" t="s">
        <v>89</v>
      </c>
      <c r="B24" s="110"/>
      <c r="C24" s="109"/>
      <c r="D24" s="109"/>
      <c r="E24" s="110"/>
      <c r="F24" s="110"/>
      <c r="G24" s="110"/>
      <c r="H24" s="110"/>
      <c r="I24" s="110"/>
      <c r="J24" s="110"/>
      <c r="K24" s="100"/>
    </row>
    <row r="25" spans="1:11" ht="16.5" x14ac:dyDescent="0.25">
      <c r="A25" s="111" t="s">
        <v>90</v>
      </c>
      <c r="B25" s="110"/>
      <c r="C25" s="109"/>
      <c r="D25" s="109"/>
      <c r="E25" s="110"/>
      <c r="F25" s="110"/>
      <c r="G25" s="110"/>
      <c r="H25" s="110"/>
      <c r="I25" s="110"/>
      <c r="J25" s="110"/>
      <c r="K25" s="100"/>
    </row>
    <row r="27" spans="1:11" ht="13.5" x14ac:dyDescent="0.15">
      <c r="A27" s="112" t="s">
        <v>91</v>
      </c>
      <c r="B27" s="102"/>
      <c r="C27" s="103"/>
      <c r="D27" s="103"/>
      <c r="E27" s="102"/>
      <c r="F27" s="102"/>
      <c r="G27" s="102"/>
      <c r="H27" s="102"/>
      <c r="I27" s="102"/>
      <c r="J27" s="102"/>
    </row>
    <row r="28" spans="1:11" ht="13.5" x14ac:dyDescent="0.15">
      <c r="A28" s="104" t="s">
        <v>92</v>
      </c>
      <c r="B28" s="102"/>
      <c r="C28" s="103"/>
      <c r="D28" s="103"/>
      <c r="E28" s="102"/>
      <c r="F28" s="102"/>
      <c r="G28" s="102"/>
      <c r="H28" s="102"/>
      <c r="I28" s="102"/>
      <c r="J28" s="102"/>
    </row>
    <row r="29" spans="1:11" ht="13.5" x14ac:dyDescent="0.15">
      <c r="A29" s="104" t="s">
        <v>93</v>
      </c>
      <c r="B29" s="102"/>
      <c r="C29" s="103"/>
      <c r="D29" s="103"/>
      <c r="E29" s="102"/>
      <c r="F29" s="102"/>
      <c r="G29" s="102"/>
      <c r="H29" s="102"/>
      <c r="I29" s="102"/>
      <c r="J29" s="102"/>
    </row>
    <row r="30" spans="1:11" ht="13.5" x14ac:dyDescent="0.15">
      <c r="A30" s="104" t="s">
        <v>94</v>
      </c>
      <c r="B30" s="102"/>
      <c r="C30" s="103"/>
      <c r="D30" s="103"/>
      <c r="E30" s="102"/>
      <c r="F30" s="102"/>
      <c r="G30" s="102"/>
      <c r="H30" s="102"/>
      <c r="I30" s="102"/>
      <c r="J30" s="102"/>
      <c r="K30" s="100"/>
    </row>
    <row r="31" spans="1:11" ht="13.5" x14ac:dyDescent="0.15">
      <c r="A31" s="104" t="s">
        <v>95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0"/>
    </row>
    <row r="33" spans="1:11" ht="13.5" x14ac:dyDescent="0.15">
      <c r="A33" s="108" t="s">
        <v>96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00"/>
    </row>
    <row r="34" spans="1:11" ht="13.5" x14ac:dyDescent="0.15">
      <c r="A34" s="111" t="s">
        <v>97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00"/>
    </row>
    <row r="35" spans="1:11" ht="13.5" x14ac:dyDescent="0.15">
      <c r="A35" s="113"/>
    </row>
    <row r="36" spans="1:11" ht="13.5" x14ac:dyDescent="0.15">
      <c r="A36" s="112" t="s">
        <v>98</v>
      </c>
      <c r="B36" s="102"/>
      <c r="C36" s="102"/>
      <c r="D36" s="102"/>
      <c r="E36" s="102"/>
      <c r="F36" s="102"/>
      <c r="G36" s="102"/>
      <c r="H36" s="102"/>
      <c r="I36" s="102"/>
      <c r="J36" s="102"/>
    </row>
    <row r="37" spans="1:11" ht="13.5" x14ac:dyDescent="0.15">
      <c r="A37" s="104" t="s">
        <v>99</v>
      </c>
      <c r="B37" s="102"/>
      <c r="C37" s="102"/>
      <c r="D37" s="102"/>
      <c r="E37" s="102"/>
      <c r="F37" s="102"/>
      <c r="G37" s="102"/>
      <c r="H37" s="102"/>
      <c r="I37" s="102"/>
      <c r="J37" s="102"/>
    </row>
    <row r="38" spans="1:11" ht="13.5" x14ac:dyDescent="0.15">
      <c r="A38" s="44"/>
    </row>
    <row r="39" spans="1:11" ht="5.25" customHeight="1" x14ac:dyDescent="0.15">
      <c r="A39" s="114"/>
      <c r="B39" s="98"/>
      <c r="C39" s="98"/>
      <c r="D39" s="98"/>
      <c r="E39" s="98"/>
      <c r="F39" s="98"/>
      <c r="G39" s="98"/>
      <c r="H39" s="98"/>
      <c r="I39" s="115"/>
      <c r="J39" s="99"/>
    </row>
    <row r="40" spans="1:11" ht="5.25" customHeight="1" x14ac:dyDescent="0.15">
      <c r="A40" s="44"/>
    </row>
    <row r="41" spans="1:11" x14ac:dyDescent="0.15">
      <c r="A41" s="90"/>
      <c r="B41" s="90"/>
      <c r="C41" s="90"/>
      <c r="D41" s="90"/>
      <c r="E41" s="90"/>
      <c r="F41" s="90"/>
      <c r="G41" s="116"/>
      <c r="H41" s="90"/>
      <c r="J41" s="117" t="s">
        <v>100</v>
      </c>
    </row>
  </sheetData>
  <mergeCells count="3">
    <mergeCell ref="A5:J5"/>
    <mergeCell ref="A6:J6"/>
    <mergeCell ref="A7:J7"/>
  </mergeCells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1"/>
  <sheetViews>
    <sheetView showGridLines="0" zoomScale="70" zoomScaleNormal="70" workbookViewId="0"/>
  </sheetViews>
  <sheetFormatPr defaultColWidth="8.76171875" defaultRowHeight="12.75" x14ac:dyDescent="0.15"/>
  <cols>
    <col min="1" max="1" width="27.5078125" style="90" customWidth="1"/>
    <col min="2" max="2" width="19.8203125" style="90" customWidth="1"/>
    <col min="3" max="3" width="17.2578125" style="90" customWidth="1"/>
    <col min="4" max="4" width="26.69921875" style="90" customWidth="1"/>
    <col min="5" max="5" width="19.55078125" style="90" customWidth="1"/>
    <col min="6" max="6" width="18.47265625" style="90" customWidth="1"/>
    <col min="7" max="7" width="19.1484375" style="90" customWidth="1"/>
    <col min="8" max="8" width="13.75390625" style="90" customWidth="1"/>
    <col min="9" max="16384" width="8.76171875" style="90"/>
  </cols>
  <sheetData>
    <row r="1" spans="1:7" ht="33" customHeight="1" x14ac:dyDescent="0.15">
      <c r="A1" s="118" t="s">
        <v>101</v>
      </c>
      <c r="G1" s="119" t="s">
        <v>102</v>
      </c>
    </row>
    <row r="2" spans="1:7" ht="19.5" customHeight="1" x14ac:dyDescent="0.15">
      <c r="A2" s="118" t="s">
        <v>103</v>
      </c>
    </row>
    <row r="3" spans="1:7" ht="24" customHeight="1" x14ac:dyDescent="0.15">
      <c r="A3" s="120" t="s">
        <v>104</v>
      </c>
      <c r="B3" s="197" t="str">
        <f>IF('pg 1'!C2="","",'pg 1'!C2)</f>
        <v>Wolf Creek Job Corps</v>
      </c>
      <c r="C3" s="197"/>
      <c r="D3" s="121"/>
      <c r="E3" s="122" t="str">
        <f>IF(B23="","",B23)</f>
        <v/>
      </c>
      <c r="F3" s="123" t="str">
        <f>IF(B25="","",(B25))</f>
        <v/>
      </c>
    </row>
    <row r="4" spans="1:7" ht="24" customHeight="1" x14ac:dyDescent="0.15">
      <c r="A4" s="120" t="s">
        <v>105</v>
      </c>
      <c r="B4" s="124" t="str">
        <f>IF('pg 1'!C3="","",'pg 1'!C3)</f>
        <v>01095</v>
      </c>
      <c r="C4" s="125" t="str">
        <f>IF(B4="","",(HYPERLINK("https://yourwater.oregon.gov/inventory.php?pwsno="&amp;B4,B4&amp;" Water System Profile on DataOnline")))</f>
        <v>01095 Water System Profile on DataOnline</v>
      </c>
      <c r="D4" s="126"/>
      <c r="E4" s="127"/>
      <c r="F4" s="122"/>
    </row>
    <row r="5" spans="1:7" ht="24" customHeight="1" x14ac:dyDescent="0.25">
      <c r="A5" s="120" t="s">
        <v>106</v>
      </c>
      <c r="B5" s="124" t="str">
        <f>IF('pg 1'!C4="","",'pg 1'!C4)</f>
        <v>A</v>
      </c>
      <c r="C5" s="128" t="s">
        <v>107</v>
      </c>
      <c r="D5" s="129" t="s">
        <v>108</v>
      </c>
      <c r="E5" s="122"/>
      <c r="F5" s="122"/>
    </row>
    <row r="6" spans="1:7" ht="24" customHeight="1" x14ac:dyDescent="0.25">
      <c r="A6" s="120" t="s">
        <v>1</v>
      </c>
      <c r="B6" s="124" t="str">
        <f>IF('pg 1'!G1="","",'pg 1'!G1)</f>
        <v>Douglas</v>
      </c>
      <c r="C6" s="128" t="s">
        <v>109</v>
      </c>
      <c r="D6" s="129" t="s">
        <v>110</v>
      </c>
      <c r="E6" s="122"/>
      <c r="F6" s="122"/>
    </row>
    <row r="7" spans="1:7" ht="24" customHeight="1" x14ac:dyDescent="0.15">
      <c r="A7" s="120" t="s">
        <v>111</v>
      </c>
      <c r="B7" s="130">
        <f>IF('pg 1'!G2="","",'pg 1'!G2)</f>
        <v>45231</v>
      </c>
      <c r="C7" s="131"/>
      <c r="D7" s="132"/>
      <c r="E7" s="132"/>
      <c r="F7" s="132"/>
    </row>
    <row r="8" spans="1:7" ht="24" customHeight="1" x14ac:dyDescent="0.15">
      <c r="A8" s="131"/>
      <c r="B8" s="133"/>
      <c r="C8" s="131"/>
      <c r="D8" s="132"/>
      <c r="E8" s="132"/>
      <c r="F8" s="132"/>
    </row>
    <row r="9" spans="1:7" ht="30.75" customHeight="1" x14ac:dyDescent="0.15">
      <c r="A9" s="198" t="s">
        <v>112</v>
      </c>
      <c r="B9" s="198"/>
      <c r="C9" s="134"/>
      <c r="D9" s="135" t="s">
        <v>113</v>
      </c>
      <c r="E9" s="136">
        <f>'pg 1'!E8</f>
        <v>2</v>
      </c>
      <c r="F9" s="137" t="s">
        <v>114</v>
      </c>
      <c r="G9" s="136">
        <f>'pg 1'!F8</f>
        <v>4</v>
      </c>
    </row>
    <row r="10" spans="1:7" ht="93" customHeight="1" x14ac:dyDescent="0.25">
      <c r="A10" s="138" t="s">
        <v>115</v>
      </c>
      <c r="B10" s="138" t="s">
        <v>116</v>
      </c>
      <c r="C10" s="139" t="s">
        <v>117</v>
      </c>
      <c r="D10" s="138" t="s">
        <v>118</v>
      </c>
      <c r="E10" s="138" t="s">
        <v>119</v>
      </c>
      <c r="F10" s="139" t="s">
        <v>120</v>
      </c>
      <c r="G10" s="139" t="s">
        <v>121</v>
      </c>
    </row>
    <row r="11" spans="1:7" ht="25.5" customHeight="1" x14ac:dyDescent="0.15">
      <c r="A11" s="140"/>
      <c r="B11" s="141"/>
      <c r="C11" s="142"/>
      <c r="D11" s="141"/>
      <c r="E11" s="142"/>
      <c r="F11" s="142"/>
      <c r="G11" s="142"/>
    </row>
    <row r="12" spans="1:7" ht="25.5" customHeight="1" x14ac:dyDescent="0.15">
      <c r="A12" s="140"/>
      <c r="B12" s="141"/>
      <c r="C12" s="142"/>
      <c r="D12" s="141"/>
      <c r="E12" s="142"/>
      <c r="F12" s="142"/>
      <c r="G12" s="142"/>
    </row>
    <row r="13" spans="1:7" ht="25.5" customHeight="1" x14ac:dyDescent="0.15">
      <c r="A13" s="140"/>
      <c r="B13" s="141"/>
      <c r="C13" s="142"/>
      <c r="D13" s="141"/>
      <c r="E13" s="142"/>
      <c r="F13" s="142"/>
      <c r="G13" s="142"/>
    </row>
    <row r="14" spans="1:7" ht="25.5" customHeight="1" x14ac:dyDescent="0.15">
      <c r="A14" s="140"/>
      <c r="B14" s="141"/>
      <c r="C14" s="142"/>
      <c r="D14" s="141"/>
      <c r="E14" s="142"/>
      <c r="F14" s="142"/>
      <c r="G14" s="142"/>
    </row>
    <row r="15" spans="1:7" ht="25.5" customHeight="1" x14ac:dyDescent="0.15">
      <c r="A15" s="140"/>
      <c r="B15" s="141"/>
      <c r="C15" s="142"/>
      <c r="D15" s="141"/>
      <c r="E15" s="142"/>
      <c r="F15" s="142"/>
      <c r="G15" s="142"/>
    </row>
    <row r="16" spans="1:7" ht="25.5" customHeight="1" x14ac:dyDescent="0.15">
      <c r="A16" s="140"/>
      <c r="B16" s="141"/>
      <c r="C16" s="142"/>
      <c r="D16" s="141"/>
      <c r="E16" s="142"/>
      <c r="F16" s="142"/>
      <c r="G16" s="142"/>
    </row>
    <row r="17" spans="1:7" ht="25.5" customHeight="1" x14ac:dyDescent="0.15">
      <c r="A17" s="143"/>
      <c r="B17" s="144"/>
      <c r="C17" s="145"/>
      <c r="D17" s="144"/>
      <c r="E17" s="145"/>
      <c r="F17" s="145"/>
      <c r="G17" s="145"/>
    </row>
    <row r="18" spans="1:7" ht="31.5" customHeight="1" x14ac:dyDescent="0.15">
      <c r="A18" s="146" t="s">
        <v>122</v>
      </c>
      <c r="B18" s="147"/>
      <c r="C18" s="148"/>
      <c r="D18" s="148"/>
      <c r="E18" s="148"/>
      <c r="F18" s="148"/>
    </row>
    <row r="19" spans="1:7" ht="31.5" customHeight="1" x14ac:dyDescent="0.2">
      <c r="A19" s="72"/>
      <c r="B19" s="72"/>
      <c r="C19" s="149"/>
      <c r="E19" s="150" t="s">
        <v>123</v>
      </c>
      <c r="F19" s="151"/>
    </row>
    <row r="20" spans="1:7" ht="31.5" customHeight="1" x14ac:dyDescent="0.2">
      <c r="A20" s="72"/>
      <c r="B20" s="72"/>
      <c r="C20" s="149"/>
      <c r="E20" s="150" t="s">
        <v>124</v>
      </c>
      <c r="F20" s="151"/>
    </row>
    <row r="21" spans="1:7" ht="31.5" customHeight="1" x14ac:dyDescent="0.3">
      <c r="A21" s="72"/>
      <c r="B21" s="72"/>
      <c r="C21" s="149"/>
      <c r="E21" s="150" t="s">
        <v>125</v>
      </c>
      <c r="F21" s="151"/>
    </row>
    <row r="22" spans="1:7" ht="31.5" customHeight="1" x14ac:dyDescent="0.2">
      <c r="A22" s="72"/>
      <c r="B22" s="72"/>
      <c r="C22" s="149"/>
      <c r="E22" s="150"/>
      <c r="F22" s="152"/>
    </row>
    <row r="23" spans="1:7" ht="31.5" customHeight="1" x14ac:dyDescent="0.2">
      <c r="A23" s="153" t="s">
        <v>126</v>
      </c>
      <c r="B23" s="154"/>
      <c r="C23" s="155" t="s">
        <v>127</v>
      </c>
      <c r="D23" s="156"/>
      <c r="E23" s="156"/>
      <c r="F23" s="156"/>
      <c r="G23" s="156"/>
    </row>
    <row r="24" spans="1:7" ht="31.5" customHeight="1" x14ac:dyDescent="0.2">
      <c r="A24" s="153" t="s">
        <v>128</v>
      </c>
      <c r="B24" s="154"/>
      <c r="C24" s="157"/>
      <c r="D24" s="158" t="s">
        <v>129</v>
      </c>
      <c r="E24" s="159"/>
      <c r="F24" s="156"/>
      <c r="G24" s="156"/>
    </row>
    <row r="25" spans="1:7" ht="31.5" customHeight="1" x14ac:dyDescent="0.2">
      <c r="A25" s="153" t="s">
        <v>130</v>
      </c>
      <c r="B25" s="160"/>
      <c r="C25" s="161"/>
      <c r="D25" s="158" t="s">
        <v>131</v>
      </c>
      <c r="E25" s="162"/>
      <c r="F25" s="156"/>
      <c r="G25" s="156"/>
    </row>
    <row r="26" spans="1:7" ht="31.5" customHeight="1" x14ac:dyDescent="0.2">
      <c r="A26" s="153"/>
      <c r="B26" s="163"/>
      <c r="C26" s="156"/>
      <c r="D26" s="158"/>
      <c r="E26" s="164"/>
      <c r="F26" s="156"/>
      <c r="G26" s="156"/>
    </row>
    <row r="27" spans="1:7" ht="31.5" customHeight="1" x14ac:dyDescent="0.2">
      <c r="A27" s="153"/>
      <c r="B27" s="163"/>
      <c r="C27" s="156"/>
      <c r="D27" s="158"/>
      <c r="E27" s="164"/>
      <c r="F27" s="156"/>
      <c r="G27" s="156"/>
    </row>
    <row r="28" spans="1:7" ht="92.25" customHeight="1" x14ac:dyDescent="0.15">
      <c r="A28" s="199" t="s">
        <v>132</v>
      </c>
      <c r="B28" s="199"/>
      <c r="C28" s="199"/>
      <c r="D28" s="199"/>
      <c r="E28" s="199"/>
      <c r="F28" s="199"/>
      <c r="G28" s="199"/>
    </row>
    <row r="29" spans="1:7" ht="50.25" customHeight="1" x14ac:dyDescent="0.15">
      <c r="A29" s="165"/>
      <c r="B29" s="165"/>
      <c r="C29" s="165"/>
      <c r="D29" s="165"/>
      <c r="E29" s="165"/>
      <c r="F29" s="165"/>
      <c r="G29" s="165"/>
    </row>
    <row r="30" spans="1:7" ht="14.25" x14ac:dyDescent="0.15">
      <c r="A30" s="166" t="s">
        <v>133</v>
      </c>
    </row>
    <row r="31" spans="1:7" ht="14.25" x14ac:dyDescent="0.15">
      <c r="A31" s="129" t="s">
        <v>134</v>
      </c>
      <c r="G31" s="10" t="s">
        <v>135</v>
      </c>
    </row>
  </sheetData>
  <sheetProtection sheet="1" objects="1" scenarios="1"/>
  <mergeCells count="3">
    <mergeCell ref="B3:C3"/>
    <mergeCell ref="A9:B9"/>
    <mergeCell ref="A28:G28"/>
  </mergeCells>
  <conditionalFormatting sqref="E11:E17">
    <cfRule type="cellIs" dxfId="8" priority="2" operator="greaterThan">
      <formula>$E$9</formula>
    </cfRule>
    <cfRule type="cellIs" dxfId="7" priority="3" operator="between">
      <formula>0.0001</formula>
      <formula>"$E$9"</formula>
    </cfRule>
  </conditionalFormatting>
  <conditionalFormatting sqref="F11:F17">
    <cfRule type="cellIs" dxfId="6" priority="4" operator="between">
      <formula>0.0001</formula>
      <formula>0.15</formula>
    </cfRule>
    <cfRule type="cellIs" dxfId="5" priority="5" operator="greaterThan">
      <formula>0.15</formula>
    </cfRule>
  </conditionalFormatting>
  <conditionalFormatting sqref="F19:F22">
    <cfRule type="cellIs" dxfId="4" priority="6" operator="equal">
      <formula>"Yes"</formula>
    </cfRule>
    <cfRule type="containsText" dxfId="3" priority="7" operator="containsText" text="No">
      <formula>NOT(ISERROR(SEARCH("No",F19)))</formula>
    </cfRule>
  </conditionalFormatting>
  <conditionalFormatting sqref="G11:G16">
    <cfRule type="expression" dxfId="2" priority="8">
      <formula>LEN(TRIM(G11))=0</formula>
    </cfRule>
    <cfRule type="cellIs" dxfId="1" priority="9" operator="greaterThanOrEqual">
      <formula>$G$9</formula>
    </cfRule>
    <cfRule type="cellIs" dxfId="0" priority="10" operator="between">
      <formula>0.001</formula>
      <formula>"$G$9"</formula>
    </cfRule>
  </conditionalFormatting>
  <pageMargins left="0.7" right="0.7" top="0.75" bottom="0.75" header="0.511811023622047" footer="0.511811023622047"/>
  <pageSetup scale="58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Excel Android</Application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pg 1</vt:lpstr>
      <vt:lpstr>pg 2</vt:lpstr>
      <vt:lpstr>Additional Info</vt:lpstr>
      <vt:lpstr>NTU Triggered DIT</vt:lpstr>
      <vt:lpstr>NTU Triggered DIT!Print_Area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Membrane Operating Rpting Forms</dc:title>
  <dc:subject/>
  <dc:creator>Operator</dc:creator>
  <dc:description/>
  <cp:lastModifiedBy/>
  <cp:revision>5</cp:revision>
  <cp:lastPrinted>2023-08-04T18:04:43Z</cp:lastPrinted>
  <dcterms:created xsi:type="dcterms:W3CDTF">2008-11-12T20:47:25Z</dcterms:created>
  <dcterms:modified xsi:type="dcterms:W3CDTF">2023-12-04T07:48:45Z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Public Health Root Document</vt:lpwstr>
  </property>
  <property fmtid="{D5CDD505-2E9C-101B-9397-08002B2CF9AE}" pid="3" name="ContentTypeId">
    <vt:lpwstr>0x0101005CFE4D76D1593E4FBA42D8CB642DF296</vt:lpwstr>
  </property>
  <property fmtid="{D5CDD505-2E9C-101B-9397-08002B2CF9AE}" pid="4" name="PHDivision">
    <vt:lpwstr/>
  </property>
  <property fmtid="{D5CDD505-2E9C-101B-9397-08002B2CF9AE}" pid="5" name="PHLanguages">
    <vt:lpwstr>;#English;#</vt:lpwstr>
  </property>
  <property fmtid="{D5CDD505-2E9C-101B-9397-08002B2CF9AE}" pid="6" name="PHLongLinkTitle">
    <vt:lpwstr/>
  </property>
  <property fmtid="{D5CDD505-2E9C-101B-9397-08002B2CF9AE}" pid="7" name="PHOffice">
    <vt:lpwstr/>
  </property>
  <property fmtid="{D5CDD505-2E9C-101B-9397-08002B2CF9AE}" pid="8" name="PHOrganization">
    <vt:lpwstr>OHA</vt:lpwstr>
  </property>
  <property fmtid="{D5CDD505-2E9C-101B-9397-08002B2CF9AE}" pid="9" name="PHProgram">
    <vt:lpwstr/>
  </property>
  <property fmtid="{D5CDD505-2E9C-101B-9397-08002B2CF9AE}" pid="10" name="PHPublicationTypesLvl2">
    <vt:lpwstr>&lt;none&gt;</vt:lpwstr>
  </property>
  <property fmtid="{D5CDD505-2E9C-101B-9397-08002B2CF9AE}" pid="11" name="PHSection">
    <vt:lpwstr/>
  </property>
  <property fmtid="{D5CDD505-2E9C-101B-9397-08002B2CF9AE}" pid="12" name="PHShortLinkDesc">
    <vt:lpwstr/>
  </property>
  <property fmtid="{D5CDD505-2E9C-101B-9397-08002B2CF9AE}" pid="13" name="PHSysAssociatedTopics">
    <vt:lpwstr/>
  </property>
  <property fmtid="{D5CDD505-2E9C-101B-9397-08002B2CF9AE}" pid="14" name="PHSysOrthogonalTopic">
    <vt:lpwstr>;#&lt;none&gt;;#</vt:lpwstr>
  </property>
  <property fmtid="{D5CDD505-2E9C-101B-9397-08002B2CF9AE}" pid="15" name="WorkflowChangePath">
    <vt:lpwstr>54efda32-8423-4312-843f-d4f360edaf80,18;</vt:lpwstr>
  </property>
</Properties>
</file>